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LENOVO SSD\VIGENCIA 2025\2025 PLANES DE MEJORAMIENTO 2024 Y 2025\"/>
    </mc:Choice>
  </mc:AlternateContent>
  <xr:revisionPtr revIDLastSave="0" documentId="8_{333E6702-DD74-4C8F-BE53-6C12DECEFA27}" xr6:coauthVersionLast="47" xr6:coauthVersionMax="47" xr10:uidLastSave="{00000000-0000-0000-0000-000000000000}"/>
  <bookViews>
    <workbookView xWindow="-28710" yWindow="-780" windowWidth="27180" windowHeight="15165" xr2:uid="{00000000-000D-0000-FFFF-FFFF00000000}"/>
  </bookViews>
  <sheets>
    <sheet name="PMP" sheetId="1" r:id="rId1"/>
    <sheet name="Opciones" sheetId="2" r:id="rId2"/>
    <sheet name="Cuadro Resumen" sheetId="3" state="hidden" r:id="rId3"/>
    <sheet name="Esdtadisticas" sheetId="4" r:id="rId4"/>
    <sheet name="Gráficas" sheetId="5" state="hidden" r:id="rId5"/>
  </sheets>
  <definedNames>
    <definedName name="_xlnm._FilterDatabase" localSheetId="0" hidden="1">PMP!$A$2:$AM$703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5" i="4" l="1"/>
  <c r="G95" i="4"/>
  <c r="F95" i="4"/>
  <c r="E95" i="4"/>
  <c r="D95" i="4"/>
  <c r="C95" i="4"/>
  <c r="H94" i="4"/>
  <c r="H93" i="4"/>
  <c r="G93" i="4"/>
  <c r="F93" i="4"/>
  <c r="E93" i="4"/>
  <c r="D93" i="4"/>
  <c r="C93" i="4"/>
  <c r="H92" i="4"/>
  <c r="G92" i="4"/>
  <c r="F92" i="4"/>
  <c r="E92" i="4"/>
  <c r="D92" i="4"/>
  <c r="C92" i="4"/>
  <c r="H91" i="4"/>
  <c r="G91" i="4"/>
  <c r="F91" i="4"/>
  <c r="E91" i="4"/>
  <c r="D91" i="4"/>
  <c r="C91" i="4"/>
  <c r="H90" i="4"/>
  <c r="G90" i="4"/>
  <c r="H89" i="4"/>
  <c r="H88" i="4"/>
  <c r="G88" i="4"/>
  <c r="F88" i="4"/>
  <c r="E88" i="4"/>
  <c r="D88" i="4"/>
  <c r="C88" i="4"/>
  <c r="H87" i="4"/>
  <c r="G87" i="4"/>
  <c r="F87" i="4"/>
  <c r="E87" i="4"/>
  <c r="D87" i="4"/>
  <c r="C87" i="4"/>
  <c r="H86" i="4"/>
  <c r="G86" i="4"/>
  <c r="F86" i="4"/>
  <c r="E86" i="4"/>
  <c r="D86" i="4"/>
  <c r="C86" i="4"/>
  <c r="H85" i="4"/>
  <c r="G85" i="4"/>
  <c r="F85" i="4"/>
  <c r="E85" i="4"/>
  <c r="D85" i="4"/>
  <c r="C85" i="4"/>
  <c r="H84" i="4"/>
  <c r="H83" i="4"/>
  <c r="G83" i="4"/>
  <c r="F83" i="4"/>
  <c r="E83" i="4"/>
  <c r="D83" i="4"/>
  <c r="C83" i="4"/>
  <c r="H82" i="4"/>
  <c r="G82" i="4"/>
  <c r="F82" i="4"/>
  <c r="E82" i="4"/>
  <c r="D82" i="4"/>
  <c r="C82" i="4"/>
  <c r="H81" i="4"/>
  <c r="H80" i="4"/>
  <c r="H79" i="4"/>
  <c r="H78" i="4"/>
  <c r="G78" i="4"/>
  <c r="F78" i="4"/>
  <c r="E78" i="4"/>
  <c r="D78" i="4"/>
  <c r="C78" i="4"/>
  <c r="H77" i="4"/>
  <c r="H76" i="4"/>
  <c r="G76" i="4"/>
  <c r="H75" i="4"/>
  <c r="H74" i="4"/>
  <c r="G74" i="4"/>
  <c r="F74" i="4"/>
  <c r="E74" i="4"/>
  <c r="D74" i="4"/>
  <c r="C74" i="4"/>
  <c r="H73" i="4"/>
  <c r="G73" i="4"/>
  <c r="F73" i="4"/>
  <c r="E73" i="4"/>
  <c r="D73" i="4"/>
  <c r="C73" i="4"/>
  <c r="H72" i="4"/>
  <c r="G72" i="4"/>
  <c r="F72" i="4"/>
  <c r="E72" i="4"/>
  <c r="D72" i="4"/>
  <c r="C72" i="4"/>
  <c r="H71" i="4"/>
  <c r="H70" i="4"/>
  <c r="G70" i="4"/>
  <c r="F70" i="4"/>
  <c r="E70" i="4"/>
  <c r="D70" i="4"/>
  <c r="C70" i="4"/>
  <c r="H69" i="4"/>
  <c r="G69" i="4"/>
  <c r="F69" i="4"/>
  <c r="E69" i="4"/>
  <c r="D69" i="4"/>
  <c r="C69" i="4"/>
  <c r="H68" i="4"/>
  <c r="G68" i="4"/>
  <c r="F68" i="4"/>
  <c r="E68" i="4"/>
  <c r="D68" i="4"/>
  <c r="C68" i="4"/>
  <c r="H67" i="4"/>
  <c r="H66" i="4"/>
  <c r="H65" i="4"/>
  <c r="G65" i="4"/>
  <c r="F65" i="4"/>
  <c r="E65" i="4"/>
  <c r="D65" i="4"/>
  <c r="C65" i="4"/>
  <c r="H64" i="4"/>
  <c r="G64" i="4"/>
  <c r="H63" i="4"/>
  <c r="H62" i="4"/>
  <c r="G62" i="4"/>
  <c r="F62" i="4"/>
  <c r="E62" i="4"/>
  <c r="D62" i="4"/>
  <c r="C62" i="4"/>
  <c r="H61" i="4"/>
  <c r="G61" i="4"/>
  <c r="F61" i="4"/>
  <c r="E61" i="4"/>
  <c r="D61" i="4"/>
  <c r="C61" i="4"/>
  <c r="H60" i="4"/>
  <c r="G60" i="4"/>
  <c r="F60" i="4"/>
  <c r="E60" i="4"/>
  <c r="D60" i="4"/>
  <c r="C60" i="4"/>
  <c r="H59" i="4"/>
  <c r="G59" i="4"/>
  <c r="F59" i="4"/>
  <c r="E59" i="4"/>
  <c r="D59" i="4"/>
  <c r="C59" i="4"/>
  <c r="H58" i="4"/>
  <c r="G58" i="4"/>
  <c r="F58" i="4"/>
  <c r="E58" i="4"/>
  <c r="D58" i="4"/>
  <c r="C58" i="4"/>
  <c r="H57" i="4"/>
  <c r="G57" i="4"/>
  <c r="H56" i="4"/>
  <c r="G56" i="4"/>
  <c r="F56" i="4"/>
  <c r="E56" i="4"/>
  <c r="D56" i="4"/>
  <c r="C56" i="4"/>
  <c r="H55" i="4"/>
  <c r="G55" i="4"/>
  <c r="F55" i="4"/>
  <c r="E55" i="4"/>
  <c r="D55" i="4"/>
  <c r="C55" i="4"/>
  <c r="H54" i="4"/>
  <c r="G54" i="4"/>
  <c r="H53" i="4"/>
  <c r="G53" i="4"/>
  <c r="F53" i="4"/>
  <c r="E53" i="4"/>
  <c r="D53" i="4"/>
  <c r="C53" i="4"/>
  <c r="H52" i="4"/>
  <c r="G52" i="4"/>
  <c r="F52" i="4"/>
  <c r="E52" i="4"/>
  <c r="D52" i="4"/>
  <c r="C52" i="4"/>
  <c r="H51" i="4"/>
  <c r="H50" i="4"/>
  <c r="H49" i="4"/>
  <c r="H48" i="4"/>
  <c r="F48" i="4"/>
  <c r="E48" i="4"/>
  <c r="D48" i="4"/>
  <c r="C48" i="4"/>
  <c r="H47" i="4"/>
  <c r="G47" i="4"/>
  <c r="F47" i="4"/>
  <c r="E47" i="4"/>
  <c r="D47" i="4"/>
  <c r="C47" i="4"/>
  <c r="H46" i="4"/>
  <c r="G46" i="4"/>
  <c r="F46" i="4"/>
  <c r="E46" i="4"/>
  <c r="D46" i="4"/>
  <c r="C46" i="4"/>
  <c r="H45" i="4"/>
  <c r="H44" i="4"/>
  <c r="H43" i="4"/>
  <c r="G43" i="4"/>
  <c r="F43" i="4"/>
  <c r="E43" i="4"/>
  <c r="D43" i="4"/>
  <c r="C43" i="4"/>
  <c r="H42" i="4"/>
  <c r="G42" i="4"/>
  <c r="F42" i="4"/>
  <c r="E42" i="4"/>
  <c r="D42" i="4"/>
  <c r="C42" i="4"/>
  <c r="H41" i="4"/>
  <c r="G41" i="4"/>
  <c r="F41" i="4"/>
  <c r="E41" i="4"/>
  <c r="D41" i="4"/>
  <c r="C41" i="4"/>
  <c r="H40" i="4"/>
  <c r="H39" i="4"/>
  <c r="G39" i="4"/>
  <c r="F39" i="4"/>
  <c r="E39" i="4"/>
  <c r="D39" i="4"/>
  <c r="C39" i="4"/>
  <c r="H38" i="4"/>
  <c r="H37" i="4"/>
  <c r="G37" i="4"/>
  <c r="F37" i="4"/>
  <c r="E37" i="4"/>
  <c r="D37" i="4"/>
  <c r="C37" i="4"/>
  <c r="H36" i="4"/>
  <c r="H35" i="4"/>
  <c r="H34" i="4"/>
  <c r="H33" i="4"/>
  <c r="H32" i="4"/>
  <c r="H31" i="4"/>
  <c r="H30" i="4"/>
  <c r="H29" i="4"/>
  <c r="H28" i="4"/>
  <c r="G28" i="4"/>
  <c r="F28" i="4"/>
  <c r="E28" i="4"/>
  <c r="D28" i="4"/>
  <c r="C28" i="4"/>
  <c r="H27" i="4"/>
  <c r="H26" i="4"/>
  <c r="G26" i="4"/>
  <c r="F26" i="4"/>
  <c r="E26" i="4"/>
  <c r="D26" i="4"/>
  <c r="C26" i="4"/>
  <c r="H25" i="4"/>
  <c r="H24" i="4"/>
  <c r="G24" i="4"/>
  <c r="F24" i="4"/>
  <c r="E24" i="4"/>
  <c r="D24" i="4"/>
  <c r="C24" i="4"/>
  <c r="S23" i="4"/>
  <c r="R23" i="4"/>
  <c r="H23" i="4"/>
  <c r="S22" i="4"/>
  <c r="R22" i="4"/>
  <c r="H22" i="4"/>
  <c r="S21" i="4"/>
  <c r="R21" i="4"/>
  <c r="H21" i="4"/>
  <c r="G21" i="4"/>
  <c r="F21" i="4"/>
  <c r="E21" i="4"/>
  <c r="D21" i="4"/>
  <c r="C21" i="4"/>
  <c r="S20" i="4"/>
  <c r="R20" i="4"/>
  <c r="H20" i="4"/>
  <c r="S19" i="4"/>
  <c r="R19" i="4"/>
  <c r="H19" i="4"/>
  <c r="S18" i="4"/>
  <c r="R18" i="4"/>
  <c r="H18" i="4"/>
  <c r="S17" i="4"/>
  <c r="R17" i="4"/>
  <c r="H17" i="4"/>
  <c r="S16" i="4"/>
  <c r="R16" i="4"/>
  <c r="H16" i="4"/>
  <c r="S15" i="4"/>
  <c r="R15" i="4"/>
  <c r="H15" i="4"/>
  <c r="S14" i="4"/>
  <c r="R14" i="4"/>
  <c r="Q14" i="4"/>
  <c r="P14" i="4"/>
  <c r="O14" i="4"/>
  <c r="N14" i="4"/>
  <c r="M14" i="4"/>
  <c r="L14" i="4"/>
  <c r="H14" i="4"/>
  <c r="G14" i="4"/>
  <c r="S13" i="4"/>
  <c r="R13" i="4"/>
  <c r="H13" i="4"/>
  <c r="G13" i="4"/>
  <c r="S12" i="4"/>
  <c r="R12" i="4"/>
  <c r="H12" i="4"/>
  <c r="S11" i="4"/>
  <c r="R11" i="4"/>
  <c r="H11" i="4"/>
  <c r="S10" i="4"/>
  <c r="R10" i="4"/>
  <c r="Q10" i="4"/>
  <c r="P10" i="4"/>
  <c r="O10" i="4"/>
  <c r="N10" i="4"/>
  <c r="M10" i="4"/>
  <c r="L10" i="4"/>
  <c r="H10" i="4"/>
  <c r="S9" i="4"/>
  <c r="R9" i="4"/>
  <c r="P9" i="4"/>
  <c r="O9" i="4"/>
  <c r="N9" i="4"/>
  <c r="M9" i="4"/>
  <c r="L9" i="4"/>
  <c r="H9" i="4"/>
  <c r="S8" i="4"/>
  <c r="R8" i="4"/>
  <c r="H8" i="4"/>
  <c r="S7" i="4"/>
  <c r="R7" i="4"/>
  <c r="H7" i="4"/>
  <c r="S6" i="4"/>
  <c r="R6" i="4"/>
  <c r="Q6" i="4"/>
  <c r="P6" i="4"/>
  <c r="O6" i="4"/>
  <c r="N6" i="4"/>
  <c r="M6" i="4"/>
  <c r="L6" i="4"/>
  <c r="H6" i="4"/>
  <c r="G6" i="4"/>
  <c r="F6" i="4"/>
  <c r="E6" i="4"/>
  <c r="D6" i="4"/>
  <c r="C6" i="4"/>
  <c r="S5" i="4"/>
  <c r="R5" i="4"/>
  <c r="H5" i="4"/>
  <c r="G5" i="4"/>
  <c r="F5" i="4"/>
  <c r="E5" i="4"/>
  <c r="D5" i="4"/>
  <c r="C5" i="4"/>
  <c r="J95" i="3"/>
  <c r="I95" i="3"/>
  <c r="H95" i="3"/>
  <c r="G95" i="3"/>
  <c r="F95" i="3"/>
  <c r="E95" i="3"/>
  <c r="D95" i="3"/>
  <c r="C95" i="3"/>
  <c r="J94" i="3"/>
  <c r="I94" i="3"/>
  <c r="J93" i="3"/>
  <c r="I93" i="3"/>
  <c r="H93" i="3"/>
  <c r="G93" i="3"/>
  <c r="F93" i="3"/>
  <c r="E93" i="3"/>
  <c r="D93" i="3"/>
  <c r="C93" i="3"/>
  <c r="J92" i="3"/>
  <c r="I92" i="3"/>
  <c r="H92" i="3"/>
  <c r="G92" i="3"/>
  <c r="F92" i="3"/>
  <c r="E92" i="3"/>
  <c r="D92" i="3"/>
  <c r="C92" i="3"/>
  <c r="J91" i="3"/>
  <c r="I91" i="3"/>
  <c r="H91" i="3"/>
  <c r="G91" i="3"/>
  <c r="F91" i="3"/>
  <c r="E91" i="3"/>
  <c r="D91" i="3"/>
  <c r="C91" i="3"/>
  <c r="J90" i="3"/>
  <c r="I90" i="3"/>
  <c r="H90" i="3"/>
  <c r="J89" i="3"/>
  <c r="I89" i="3"/>
  <c r="J88" i="3"/>
  <c r="I88" i="3"/>
  <c r="H88" i="3"/>
  <c r="G88" i="3"/>
  <c r="F88" i="3"/>
  <c r="E88" i="3"/>
  <c r="D88" i="3"/>
  <c r="C88" i="3"/>
  <c r="J87" i="3"/>
  <c r="I87" i="3"/>
  <c r="H87" i="3"/>
  <c r="G87" i="3"/>
  <c r="F87" i="3"/>
  <c r="E87" i="3"/>
  <c r="D87" i="3"/>
  <c r="C87" i="3"/>
  <c r="J86" i="3"/>
  <c r="I86" i="3"/>
  <c r="H86" i="3"/>
  <c r="G86" i="3"/>
  <c r="F86" i="3"/>
  <c r="E86" i="3"/>
  <c r="D86" i="3"/>
  <c r="C86" i="3"/>
  <c r="J85" i="3"/>
  <c r="I85" i="3"/>
  <c r="H85" i="3"/>
  <c r="G85" i="3"/>
  <c r="F85" i="3"/>
  <c r="E85" i="3"/>
  <c r="D85" i="3"/>
  <c r="C85" i="3"/>
  <c r="J84" i="3"/>
  <c r="I84" i="3"/>
  <c r="J83" i="3"/>
  <c r="I83" i="3"/>
  <c r="H83" i="3"/>
  <c r="G83" i="3"/>
  <c r="F83" i="3"/>
  <c r="E83" i="3"/>
  <c r="D83" i="3"/>
  <c r="C83" i="3"/>
  <c r="J82" i="3"/>
  <c r="I82" i="3"/>
  <c r="H82" i="3"/>
  <c r="G82" i="3"/>
  <c r="F82" i="3"/>
  <c r="E82" i="3"/>
  <c r="D82" i="3"/>
  <c r="C82" i="3"/>
  <c r="J81" i="3"/>
  <c r="I81" i="3"/>
  <c r="J80" i="3"/>
  <c r="I80" i="3"/>
  <c r="J79" i="3"/>
  <c r="I79" i="3"/>
  <c r="J78" i="3"/>
  <c r="I78" i="3"/>
  <c r="H78" i="3"/>
  <c r="G78" i="3"/>
  <c r="F78" i="3"/>
  <c r="E78" i="3"/>
  <c r="D78" i="3"/>
  <c r="C78" i="3"/>
  <c r="J77" i="3"/>
  <c r="I77" i="3"/>
  <c r="J76" i="3"/>
  <c r="I76" i="3"/>
  <c r="H76" i="3"/>
  <c r="J75" i="3"/>
  <c r="I75" i="3"/>
  <c r="J74" i="3"/>
  <c r="I74" i="3"/>
  <c r="H74" i="3"/>
  <c r="G74" i="3"/>
  <c r="F74" i="3"/>
  <c r="E74" i="3"/>
  <c r="D74" i="3"/>
  <c r="C74" i="3"/>
  <c r="J73" i="3"/>
  <c r="I73" i="3"/>
  <c r="H73" i="3"/>
  <c r="G73" i="3"/>
  <c r="F73" i="3"/>
  <c r="E73" i="3"/>
  <c r="D73" i="3"/>
  <c r="C73" i="3"/>
  <c r="J72" i="3"/>
  <c r="I72" i="3"/>
  <c r="H72" i="3"/>
  <c r="G72" i="3"/>
  <c r="F72" i="3"/>
  <c r="E72" i="3"/>
  <c r="D72" i="3"/>
  <c r="C72" i="3"/>
  <c r="J71" i="3"/>
  <c r="I71" i="3"/>
  <c r="J70" i="3"/>
  <c r="I70" i="3"/>
  <c r="H70" i="3"/>
  <c r="G70" i="3"/>
  <c r="F70" i="3"/>
  <c r="E70" i="3"/>
  <c r="D70" i="3"/>
  <c r="C70" i="3"/>
  <c r="J69" i="3"/>
  <c r="I69" i="3"/>
  <c r="H69" i="3"/>
  <c r="G69" i="3"/>
  <c r="F69" i="3"/>
  <c r="E69" i="3"/>
  <c r="D69" i="3"/>
  <c r="C69" i="3"/>
  <c r="J68" i="3"/>
  <c r="I68" i="3"/>
  <c r="H68" i="3"/>
  <c r="G68" i="3"/>
  <c r="F68" i="3"/>
  <c r="E68" i="3"/>
  <c r="D68" i="3"/>
  <c r="C68" i="3"/>
  <c r="J67" i="3"/>
  <c r="I67" i="3"/>
  <c r="J66" i="3"/>
  <c r="I66" i="3"/>
  <c r="J65" i="3"/>
  <c r="I65" i="3"/>
  <c r="H65" i="3"/>
  <c r="G65" i="3"/>
  <c r="F65" i="3"/>
  <c r="E65" i="3"/>
  <c r="D65" i="3"/>
  <c r="C65" i="3"/>
  <c r="J64" i="3"/>
  <c r="I64" i="3"/>
  <c r="H64" i="3"/>
  <c r="J63" i="3"/>
  <c r="I63" i="3"/>
  <c r="J62" i="3"/>
  <c r="I62" i="3"/>
  <c r="H62" i="3"/>
  <c r="G62" i="3"/>
  <c r="F62" i="3"/>
  <c r="E62" i="3"/>
  <c r="D62" i="3"/>
  <c r="C62" i="3"/>
  <c r="J61" i="3"/>
  <c r="I61" i="3"/>
  <c r="H61" i="3"/>
  <c r="G61" i="3"/>
  <c r="F61" i="3"/>
  <c r="E61" i="3"/>
  <c r="D61" i="3"/>
  <c r="C61" i="3"/>
  <c r="J60" i="3"/>
  <c r="I60" i="3"/>
  <c r="H60" i="3"/>
  <c r="G60" i="3"/>
  <c r="F60" i="3"/>
  <c r="E60" i="3"/>
  <c r="D60" i="3"/>
  <c r="C60" i="3"/>
  <c r="J59" i="3"/>
  <c r="I59" i="3"/>
  <c r="H59" i="3"/>
  <c r="G59" i="3"/>
  <c r="F59" i="3"/>
  <c r="E59" i="3"/>
  <c r="D59" i="3"/>
  <c r="C59" i="3"/>
  <c r="J58" i="3"/>
  <c r="I58" i="3"/>
  <c r="H58" i="3"/>
  <c r="G58" i="3"/>
  <c r="F58" i="3"/>
  <c r="E58" i="3"/>
  <c r="D58" i="3"/>
  <c r="C58" i="3"/>
  <c r="J57" i="3"/>
  <c r="I57" i="3"/>
  <c r="H57" i="3"/>
  <c r="J56" i="3"/>
  <c r="I56" i="3"/>
  <c r="H56" i="3"/>
  <c r="G56" i="3"/>
  <c r="F56" i="3"/>
  <c r="E56" i="3"/>
  <c r="D56" i="3"/>
  <c r="C56" i="3"/>
  <c r="J55" i="3"/>
  <c r="I55" i="3"/>
  <c r="H55" i="3"/>
  <c r="G55" i="3"/>
  <c r="F55" i="3"/>
  <c r="E55" i="3"/>
  <c r="D55" i="3"/>
  <c r="C55" i="3"/>
  <c r="J54" i="3"/>
  <c r="I54" i="3"/>
  <c r="H54" i="3"/>
  <c r="J53" i="3"/>
  <c r="I53" i="3"/>
  <c r="H53" i="3"/>
  <c r="G53" i="3"/>
  <c r="F53" i="3"/>
  <c r="E53" i="3"/>
  <c r="D53" i="3"/>
  <c r="C53" i="3"/>
  <c r="J52" i="3"/>
  <c r="I52" i="3"/>
  <c r="H52" i="3"/>
  <c r="G52" i="3"/>
  <c r="F52" i="3"/>
  <c r="E52" i="3"/>
  <c r="D52" i="3"/>
  <c r="C52" i="3"/>
  <c r="J51" i="3"/>
  <c r="I51" i="3"/>
  <c r="J50" i="3"/>
  <c r="I50" i="3"/>
  <c r="J49" i="3"/>
  <c r="I49" i="3"/>
  <c r="J48" i="3"/>
  <c r="I48" i="3"/>
  <c r="G48" i="3"/>
  <c r="F48" i="3"/>
  <c r="E48" i="3"/>
  <c r="D48" i="3"/>
  <c r="C48" i="3"/>
  <c r="J47" i="3"/>
  <c r="I47" i="3"/>
  <c r="H47" i="3"/>
  <c r="G47" i="3"/>
  <c r="F47" i="3"/>
  <c r="E47" i="3"/>
  <c r="D47" i="3"/>
  <c r="C47" i="3"/>
  <c r="J46" i="3"/>
  <c r="I46" i="3"/>
  <c r="H46" i="3"/>
  <c r="G46" i="3"/>
  <c r="F46" i="3"/>
  <c r="E46" i="3"/>
  <c r="D46" i="3"/>
  <c r="C46" i="3"/>
  <c r="J45" i="3"/>
  <c r="I45" i="3"/>
  <c r="J44" i="3"/>
  <c r="I44" i="3"/>
  <c r="J43" i="3"/>
  <c r="I43" i="3"/>
  <c r="H43" i="3"/>
  <c r="G43" i="3"/>
  <c r="F43" i="3"/>
  <c r="E43" i="3"/>
  <c r="D43" i="3"/>
  <c r="C43" i="3"/>
  <c r="J42" i="3"/>
  <c r="I42" i="3"/>
  <c r="H42" i="3"/>
  <c r="G42" i="3"/>
  <c r="F42" i="3"/>
  <c r="E42" i="3"/>
  <c r="D42" i="3"/>
  <c r="C42" i="3"/>
  <c r="J41" i="3"/>
  <c r="I41" i="3"/>
  <c r="H41" i="3"/>
  <c r="G41" i="3"/>
  <c r="F41" i="3"/>
  <c r="E41" i="3"/>
  <c r="D41" i="3"/>
  <c r="C41" i="3"/>
  <c r="J40" i="3"/>
  <c r="I40" i="3"/>
  <c r="J39" i="3"/>
  <c r="I39" i="3"/>
  <c r="H39" i="3"/>
  <c r="G39" i="3"/>
  <c r="F39" i="3"/>
  <c r="E39" i="3"/>
  <c r="D39" i="3"/>
  <c r="C39" i="3"/>
  <c r="J38" i="3"/>
  <c r="I38" i="3"/>
  <c r="J37" i="3"/>
  <c r="I37" i="3"/>
  <c r="H37" i="3"/>
  <c r="G37" i="3"/>
  <c r="F37" i="3"/>
  <c r="E37" i="3"/>
  <c r="D37" i="3"/>
  <c r="C37" i="3"/>
  <c r="J36" i="3"/>
  <c r="I36" i="3"/>
  <c r="J35" i="3"/>
  <c r="I35" i="3"/>
  <c r="J34" i="3"/>
  <c r="I34" i="3"/>
  <c r="J33" i="3"/>
  <c r="I33" i="3"/>
  <c r="J32" i="3"/>
  <c r="I32" i="3"/>
  <c r="J31" i="3"/>
  <c r="I31" i="3"/>
  <c r="J30" i="3"/>
  <c r="I30" i="3"/>
  <c r="J29" i="3"/>
  <c r="I29" i="3"/>
  <c r="J28" i="3"/>
  <c r="I28" i="3"/>
  <c r="H28" i="3"/>
  <c r="G28" i="3"/>
  <c r="F28" i="3"/>
  <c r="E28" i="3"/>
  <c r="D28" i="3"/>
  <c r="C28" i="3"/>
  <c r="J27" i="3"/>
  <c r="I27" i="3"/>
  <c r="J26" i="3"/>
  <c r="I26" i="3"/>
  <c r="H26" i="3"/>
  <c r="G26" i="3"/>
  <c r="F26" i="3"/>
  <c r="E26" i="3"/>
  <c r="D26" i="3"/>
  <c r="C26" i="3"/>
  <c r="J25" i="3"/>
  <c r="I25" i="3"/>
  <c r="J24" i="3"/>
  <c r="I24" i="3"/>
  <c r="H24" i="3"/>
  <c r="G24" i="3"/>
  <c r="F24" i="3"/>
  <c r="E24" i="3"/>
  <c r="D24" i="3"/>
  <c r="C24" i="3"/>
  <c r="U23" i="3"/>
  <c r="T23" i="3"/>
  <c r="J23" i="3"/>
  <c r="I23" i="3"/>
  <c r="U22" i="3"/>
  <c r="T22" i="3"/>
  <c r="J22" i="3"/>
  <c r="I22" i="3"/>
  <c r="U21" i="3"/>
  <c r="T21" i="3"/>
  <c r="J21" i="3"/>
  <c r="I21" i="3"/>
  <c r="H21" i="3"/>
  <c r="G21" i="3"/>
  <c r="F21" i="3"/>
  <c r="E21" i="3"/>
  <c r="D21" i="3"/>
  <c r="C21" i="3"/>
  <c r="U20" i="3"/>
  <c r="T20" i="3"/>
  <c r="J20" i="3"/>
  <c r="I20" i="3"/>
  <c r="U19" i="3"/>
  <c r="T19" i="3"/>
  <c r="J19" i="3"/>
  <c r="I19" i="3"/>
  <c r="U18" i="3"/>
  <c r="T18" i="3"/>
  <c r="J18" i="3"/>
  <c r="I18" i="3"/>
  <c r="U17" i="3"/>
  <c r="T17" i="3"/>
  <c r="J17" i="3"/>
  <c r="I17" i="3"/>
  <c r="U16" i="3"/>
  <c r="T16" i="3"/>
  <c r="J16" i="3"/>
  <c r="I16" i="3"/>
  <c r="U15" i="3"/>
  <c r="T15" i="3"/>
  <c r="J15" i="3"/>
  <c r="I15" i="3"/>
  <c r="U14" i="3"/>
  <c r="T14" i="3"/>
  <c r="S14" i="3"/>
  <c r="R14" i="3"/>
  <c r="Q14" i="3"/>
  <c r="P14" i="3"/>
  <c r="O14" i="3"/>
  <c r="N14" i="3"/>
  <c r="J14" i="3"/>
  <c r="I14" i="3"/>
  <c r="H14" i="3"/>
  <c r="U13" i="3"/>
  <c r="T13" i="3"/>
  <c r="J13" i="3"/>
  <c r="I13" i="3"/>
  <c r="H13" i="3"/>
  <c r="U12" i="3"/>
  <c r="T12" i="3"/>
  <c r="J12" i="3"/>
  <c r="I12" i="3"/>
  <c r="U11" i="3"/>
  <c r="T11" i="3"/>
  <c r="J11" i="3"/>
  <c r="I11" i="3"/>
  <c r="U10" i="3"/>
  <c r="T10" i="3"/>
  <c r="S10" i="3"/>
  <c r="R10" i="3"/>
  <c r="Q10" i="3"/>
  <c r="P10" i="3"/>
  <c r="O10" i="3"/>
  <c r="N10" i="3"/>
  <c r="J10" i="3"/>
  <c r="I10" i="3"/>
  <c r="U9" i="3"/>
  <c r="T9" i="3"/>
  <c r="R9" i="3"/>
  <c r="Q9" i="3"/>
  <c r="P9" i="3"/>
  <c r="O9" i="3"/>
  <c r="N9" i="3"/>
  <c r="J9" i="3"/>
  <c r="I9" i="3"/>
  <c r="U8" i="3"/>
  <c r="T8" i="3"/>
  <c r="J8" i="3"/>
  <c r="I8" i="3"/>
  <c r="U7" i="3"/>
  <c r="T7" i="3"/>
  <c r="J7" i="3"/>
  <c r="I7" i="3"/>
  <c r="U6" i="3"/>
  <c r="T6" i="3"/>
  <c r="S6" i="3"/>
  <c r="R6" i="3"/>
  <c r="Q6" i="3"/>
  <c r="P6" i="3"/>
  <c r="O6" i="3"/>
  <c r="N6" i="3"/>
  <c r="J6" i="3"/>
  <c r="I6" i="3"/>
  <c r="H6" i="3"/>
  <c r="G6" i="3"/>
  <c r="F6" i="3"/>
  <c r="E6" i="3"/>
  <c r="D6" i="3"/>
  <c r="C6" i="3"/>
  <c r="U5" i="3"/>
  <c r="T5" i="3"/>
  <c r="J5" i="3"/>
  <c r="I5" i="3"/>
  <c r="H5" i="3"/>
  <c r="G5" i="3"/>
  <c r="F5" i="3"/>
  <c r="E5" i="3"/>
  <c r="D5" i="3"/>
  <c r="C5" i="3"/>
  <c r="AJ703" i="1"/>
  <c r="C703" i="1"/>
  <c r="AK703" i="1" s="1"/>
  <c r="AJ702" i="1"/>
  <c r="C702" i="1"/>
  <c r="AK702" i="1" s="1"/>
  <c r="AJ701" i="1"/>
  <c r="C701" i="1"/>
  <c r="AK701" i="1" s="1"/>
  <c r="AJ700" i="1"/>
  <c r="C700" i="1"/>
  <c r="AK700" i="1" s="1"/>
  <c r="AJ699" i="1"/>
  <c r="C699" i="1"/>
  <c r="AK699" i="1" s="1"/>
  <c r="AJ698" i="1"/>
  <c r="C698" i="1"/>
  <c r="AK698" i="1" s="1"/>
  <c r="AJ697" i="1"/>
  <c r="C697" i="1"/>
  <c r="AK697" i="1" s="1"/>
  <c r="AJ696" i="1"/>
  <c r="C696" i="1"/>
  <c r="AK696" i="1" s="1"/>
  <c r="AJ695" i="1"/>
  <c r="C695" i="1"/>
  <c r="AK695" i="1" s="1"/>
  <c r="AJ694" i="1"/>
  <c r="C694" i="1"/>
  <c r="AK694" i="1" s="1"/>
  <c r="AJ693" i="1"/>
  <c r="C693" i="1"/>
  <c r="AK693" i="1" s="1"/>
  <c r="AJ692" i="1"/>
  <c r="C692" i="1"/>
  <c r="AK692" i="1" s="1"/>
  <c r="AJ691" i="1"/>
  <c r="C691" i="1"/>
  <c r="AK691" i="1" s="1"/>
  <c r="AJ690" i="1"/>
  <c r="C690" i="1"/>
  <c r="AK690" i="1" s="1"/>
  <c r="AJ689" i="1"/>
  <c r="C689" i="1"/>
  <c r="AK689" i="1" s="1"/>
  <c r="AJ688" i="1"/>
  <c r="C688" i="1"/>
  <c r="AK688" i="1" s="1"/>
  <c r="AJ687" i="1"/>
  <c r="C687" i="1"/>
  <c r="AK687" i="1" s="1"/>
  <c r="AJ686" i="1"/>
  <c r="C686" i="1"/>
  <c r="AK686" i="1" s="1"/>
  <c r="AJ685" i="1"/>
  <c r="C685" i="1"/>
  <c r="AK685" i="1" s="1"/>
  <c r="AJ684" i="1"/>
  <c r="C684" i="1"/>
  <c r="AK684" i="1" s="1"/>
  <c r="AJ683" i="1"/>
  <c r="C683" i="1"/>
  <c r="AK683" i="1" s="1"/>
  <c r="AJ682" i="1"/>
  <c r="C682" i="1"/>
  <c r="AK682" i="1" s="1"/>
  <c r="AJ681" i="1"/>
  <c r="C681" i="1"/>
  <c r="AK681" i="1" s="1"/>
  <c r="AJ680" i="1"/>
  <c r="C680" i="1"/>
  <c r="AK680" i="1" s="1"/>
  <c r="AJ679" i="1"/>
  <c r="C679" i="1"/>
  <c r="AK679" i="1" s="1"/>
  <c r="AJ678" i="1"/>
  <c r="C678" i="1"/>
  <c r="AK678" i="1" s="1"/>
  <c r="AJ677" i="1"/>
  <c r="C677" i="1"/>
  <c r="AK677" i="1" s="1"/>
  <c r="AJ676" i="1"/>
  <c r="C676" i="1"/>
  <c r="AK676" i="1" s="1"/>
  <c r="AJ675" i="1"/>
  <c r="C675" i="1"/>
  <c r="AK675" i="1" s="1"/>
  <c r="AJ674" i="1"/>
  <c r="C674" i="1"/>
  <c r="AK674" i="1" s="1"/>
  <c r="AJ673" i="1"/>
  <c r="C673" i="1"/>
  <c r="AK673" i="1" s="1"/>
  <c r="AJ672" i="1"/>
  <c r="C672" i="1"/>
  <c r="AK672" i="1" s="1"/>
  <c r="AJ671" i="1"/>
  <c r="C671" i="1"/>
  <c r="AK671" i="1" s="1"/>
  <c r="AJ670" i="1"/>
  <c r="C670" i="1"/>
  <c r="AK670" i="1" s="1"/>
  <c r="AJ669" i="1"/>
  <c r="C669" i="1"/>
  <c r="AK669" i="1" s="1"/>
  <c r="AJ668" i="1"/>
  <c r="C668" i="1"/>
  <c r="AK668" i="1" s="1"/>
  <c r="AJ667" i="1"/>
  <c r="C667" i="1"/>
  <c r="AK667" i="1" s="1"/>
  <c r="AJ666" i="1"/>
  <c r="C666" i="1"/>
  <c r="AK666" i="1" s="1"/>
  <c r="AJ665" i="1"/>
  <c r="C665" i="1"/>
  <c r="AK665" i="1" s="1"/>
  <c r="AJ664" i="1"/>
  <c r="C664" i="1"/>
  <c r="AK664" i="1" s="1"/>
  <c r="AJ663" i="1"/>
  <c r="C663" i="1"/>
  <c r="AK663" i="1" s="1"/>
  <c r="AJ662" i="1"/>
  <c r="C662" i="1"/>
  <c r="AK662" i="1" s="1"/>
  <c r="AJ661" i="1"/>
  <c r="C661" i="1"/>
  <c r="AK661" i="1" s="1"/>
  <c r="AJ660" i="1"/>
  <c r="C660" i="1"/>
  <c r="AK660" i="1" s="1"/>
  <c r="AJ659" i="1"/>
  <c r="C659" i="1"/>
  <c r="AK659" i="1" s="1"/>
  <c r="AJ658" i="1"/>
  <c r="C658" i="1"/>
  <c r="AK658" i="1" s="1"/>
  <c r="AJ657" i="1"/>
  <c r="C657" i="1"/>
  <c r="AK657" i="1" s="1"/>
  <c r="AJ656" i="1"/>
  <c r="C656" i="1"/>
  <c r="AK656" i="1" s="1"/>
  <c r="AJ655" i="1"/>
  <c r="C655" i="1"/>
  <c r="AK655" i="1" s="1"/>
  <c r="D655" i="1" s="1"/>
  <c r="AJ654" i="1"/>
  <c r="C654" i="1"/>
  <c r="AK654" i="1" s="1"/>
  <c r="D654" i="1" s="1"/>
  <c r="AJ653" i="1"/>
  <c r="C653" i="1"/>
  <c r="AK653" i="1" s="1"/>
  <c r="D653" i="1" s="1"/>
  <c r="AJ652" i="1"/>
  <c r="C652" i="1"/>
  <c r="AK652" i="1" s="1"/>
  <c r="D652" i="1" s="1"/>
  <c r="AJ651" i="1"/>
  <c r="C651" i="1"/>
  <c r="AK651" i="1" s="1"/>
  <c r="D651" i="1" s="1"/>
  <c r="AJ650" i="1"/>
  <c r="C650" i="1"/>
  <c r="AK650" i="1" s="1"/>
  <c r="D650" i="1" s="1"/>
  <c r="AJ649" i="1"/>
  <c r="C649" i="1"/>
  <c r="AK649" i="1" s="1"/>
  <c r="D649" i="1" s="1"/>
  <c r="AJ648" i="1"/>
  <c r="C648" i="1"/>
  <c r="AK648" i="1" s="1"/>
  <c r="D648" i="1" s="1"/>
  <c r="AJ647" i="1"/>
  <c r="C647" i="1"/>
  <c r="AK647" i="1" s="1"/>
  <c r="D647" i="1" s="1"/>
  <c r="AJ646" i="1"/>
  <c r="C646" i="1"/>
  <c r="AK646" i="1" s="1"/>
  <c r="D646" i="1" s="1"/>
  <c r="AJ645" i="1"/>
  <c r="C645" i="1"/>
  <c r="AK645" i="1" s="1"/>
  <c r="D645" i="1" s="1"/>
  <c r="AJ644" i="1"/>
  <c r="C644" i="1"/>
  <c r="AK644" i="1" s="1"/>
  <c r="D644" i="1" s="1"/>
  <c r="AJ643" i="1"/>
  <c r="C643" i="1"/>
  <c r="AK643" i="1" s="1"/>
  <c r="D643" i="1" s="1"/>
  <c r="AJ642" i="1"/>
  <c r="C642" i="1"/>
  <c r="AK642" i="1" s="1"/>
  <c r="D642" i="1" s="1"/>
  <c r="AJ641" i="1"/>
  <c r="C641" i="1"/>
  <c r="AK641" i="1" s="1"/>
  <c r="D641" i="1" s="1"/>
  <c r="AJ640" i="1"/>
  <c r="C640" i="1"/>
  <c r="AK640" i="1" s="1"/>
  <c r="D640" i="1" s="1"/>
  <c r="AJ639" i="1"/>
  <c r="C639" i="1"/>
  <c r="AK639" i="1" s="1"/>
  <c r="D639" i="1" s="1"/>
  <c r="AJ638" i="1"/>
  <c r="C638" i="1"/>
  <c r="AK638" i="1" s="1"/>
  <c r="D638" i="1" s="1"/>
  <c r="AJ637" i="1"/>
  <c r="C637" i="1"/>
  <c r="AK637" i="1" s="1"/>
  <c r="D637" i="1" s="1"/>
  <c r="AJ636" i="1"/>
  <c r="C636" i="1"/>
  <c r="AK636" i="1" s="1"/>
  <c r="D636" i="1" s="1"/>
  <c r="AJ635" i="1"/>
  <c r="C635" i="1"/>
  <c r="AK635" i="1" s="1"/>
  <c r="D635" i="1" s="1"/>
  <c r="AJ634" i="1"/>
  <c r="C634" i="1"/>
  <c r="AK634" i="1" s="1"/>
  <c r="D634" i="1" s="1"/>
  <c r="AJ633" i="1"/>
  <c r="C633" i="1"/>
  <c r="AK633" i="1" s="1"/>
  <c r="D633" i="1" s="1"/>
  <c r="AJ632" i="1"/>
  <c r="C632" i="1"/>
  <c r="AK632" i="1" s="1"/>
  <c r="D632" i="1" s="1"/>
  <c r="AJ631" i="1"/>
  <c r="C631" i="1"/>
  <c r="AK631" i="1" s="1"/>
  <c r="D631" i="1" s="1"/>
  <c r="AJ630" i="1"/>
  <c r="C630" i="1"/>
  <c r="AK630" i="1" s="1"/>
  <c r="D630" i="1" s="1"/>
  <c r="AJ629" i="1"/>
  <c r="C629" i="1"/>
  <c r="AK629" i="1" s="1"/>
  <c r="D629" i="1" s="1"/>
  <c r="AJ628" i="1"/>
  <c r="C628" i="1"/>
  <c r="AK628" i="1" s="1"/>
  <c r="D628" i="1" s="1"/>
  <c r="AJ627" i="1"/>
  <c r="C627" i="1"/>
  <c r="AK627" i="1" s="1"/>
  <c r="D627" i="1" s="1"/>
  <c r="AJ626" i="1"/>
  <c r="C626" i="1"/>
  <c r="AK626" i="1" s="1"/>
  <c r="D626" i="1" s="1"/>
  <c r="AJ625" i="1"/>
  <c r="C625" i="1"/>
  <c r="AK625" i="1" s="1"/>
  <c r="D625" i="1" s="1"/>
  <c r="AJ624" i="1"/>
  <c r="C624" i="1"/>
  <c r="AK624" i="1" s="1"/>
  <c r="D624" i="1" s="1"/>
  <c r="AJ623" i="1"/>
  <c r="C623" i="1"/>
  <c r="AK623" i="1" s="1"/>
  <c r="AJ622" i="1"/>
  <c r="C622" i="1"/>
  <c r="AK622" i="1" s="1"/>
  <c r="D622" i="1" s="1"/>
  <c r="AJ621" i="1"/>
  <c r="D621" i="1"/>
  <c r="C621" i="1"/>
  <c r="AJ620" i="1"/>
  <c r="D620" i="1"/>
  <c r="C620" i="1"/>
  <c r="AJ619" i="1"/>
  <c r="D619" i="1"/>
  <c r="C619" i="1"/>
  <c r="AJ618" i="1"/>
  <c r="D618" i="1"/>
  <c r="C618" i="1"/>
  <c r="AJ617" i="1"/>
  <c r="C617" i="1"/>
  <c r="AK617" i="1" s="1"/>
  <c r="D617" i="1" s="1"/>
  <c r="AJ616" i="1"/>
  <c r="C616" i="1"/>
  <c r="AK616" i="1" s="1"/>
  <c r="D616" i="1" s="1"/>
  <c r="AJ615" i="1"/>
  <c r="C615" i="1"/>
  <c r="AK615" i="1" s="1"/>
  <c r="D615" i="1" s="1"/>
  <c r="AJ614" i="1"/>
  <c r="C614" i="1"/>
  <c r="AK614" i="1" s="1"/>
  <c r="D614" i="1" s="1"/>
  <c r="AJ613" i="1"/>
  <c r="C613" i="1"/>
  <c r="AK613" i="1" s="1"/>
  <c r="AJ612" i="1"/>
  <c r="C612" i="1"/>
  <c r="AK612" i="1" s="1"/>
  <c r="D612" i="1" s="1"/>
  <c r="AJ611" i="1"/>
  <c r="C611" i="1"/>
  <c r="AK611" i="1" s="1"/>
  <c r="AJ610" i="1"/>
  <c r="C610" i="1"/>
  <c r="AK610" i="1" s="1"/>
  <c r="D610" i="1" s="1"/>
  <c r="AJ609" i="1"/>
  <c r="C609" i="1"/>
  <c r="AK609" i="1" s="1"/>
  <c r="D609" i="1" s="1"/>
  <c r="AJ608" i="1"/>
  <c r="C608" i="1"/>
  <c r="AK608" i="1" s="1"/>
  <c r="AJ607" i="1"/>
  <c r="F607" i="1"/>
  <c r="C607" i="1"/>
  <c r="AK607" i="1" s="1"/>
  <c r="D607" i="1" s="1"/>
  <c r="AJ606" i="1"/>
  <c r="F606" i="1"/>
  <c r="C606" i="1"/>
  <c r="AK606" i="1" s="1"/>
  <c r="D606" i="1" s="1"/>
  <c r="AJ605" i="1"/>
  <c r="F605" i="1"/>
  <c r="C605" i="1"/>
  <c r="AK605" i="1" s="1"/>
  <c r="D605" i="1" s="1"/>
  <c r="AJ604" i="1"/>
  <c r="F604" i="1"/>
  <c r="C604" i="1"/>
  <c r="AK604" i="1" s="1"/>
  <c r="D604" i="1" s="1"/>
  <c r="AJ603" i="1"/>
  <c r="F603" i="1"/>
  <c r="C603" i="1"/>
  <c r="AK603" i="1" s="1"/>
  <c r="D603" i="1" s="1"/>
  <c r="AJ602" i="1"/>
  <c r="F602" i="1"/>
  <c r="C602" i="1"/>
  <c r="AK602" i="1" s="1"/>
  <c r="D602" i="1" s="1"/>
  <c r="AJ601" i="1"/>
  <c r="F601" i="1"/>
  <c r="C601" i="1"/>
  <c r="AK601" i="1" s="1"/>
  <c r="D601" i="1" s="1"/>
  <c r="AJ600" i="1"/>
  <c r="F600" i="1"/>
  <c r="C600" i="1"/>
  <c r="AK600" i="1" s="1"/>
  <c r="D600" i="1" s="1"/>
  <c r="AJ599" i="1"/>
  <c r="F599" i="1"/>
  <c r="C599" i="1"/>
  <c r="AK599" i="1" s="1"/>
  <c r="D599" i="1" s="1"/>
  <c r="AJ598" i="1"/>
  <c r="F598" i="1"/>
  <c r="C598" i="1"/>
  <c r="AK598" i="1" s="1"/>
  <c r="D598" i="1" s="1"/>
  <c r="AJ597" i="1"/>
  <c r="F597" i="1"/>
  <c r="C597" i="1"/>
  <c r="AK597" i="1" s="1"/>
  <c r="D597" i="1" s="1"/>
  <c r="AJ596" i="1"/>
  <c r="F596" i="1"/>
  <c r="C596" i="1"/>
  <c r="AK596" i="1" s="1"/>
  <c r="D596" i="1" s="1"/>
  <c r="AJ595" i="1"/>
  <c r="F595" i="1"/>
  <c r="C595" i="1"/>
  <c r="AK595" i="1" s="1"/>
  <c r="D595" i="1" s="1"/>
  <c r="AJ594" i="1"/>
  <c r="F594" i="1"/>
  <c r="C594" i="1"/>
  <c r="AK594" i="1" s="1"/>
  <c r="D594" i="1" s="1"/>
  <c r="AJ593" i="1"/>
  <c r="F593" i="1"/>
  <c r="C593" i="1"/>
  <c r="AK593" i="1" s="1"/>
  <c r="D593" i="1" s="1"/>
  <c r="AJ592" i="1"/>
  <c r="F592" i="1"/>
  <c r="C592" i="1"/>
  <c r="AK592" i="1" s="1"/>
  <c r="D592" i="1" s="1"/>
  <c r="AJ591" i="1"/>
  <c r="F591" i="1"/>
  <c r="C591" i="1"/>
  <c r="AK591" i="1" s="1"/>
  <c r="D591" i="1" s="1"/>
  <c r="AJ590" i="1"/>
  <c r="F590" i="1"/>
  <c r="C590" i="1"/>
  <c r="AK590" i="1" s="1"/>
  <c r="D590" i="1" s="1"/>
  <c r="AJ589" i="1"/>
  <c r="F589" i="1"/>
  <c r="C589" i="1"/>
  <c r="AK589" i="1" s="1"/>
  <c r="D589" i="1" s="1"/>
  <c r="AJ588" i="1"/>
  <c r="F588" i="1"/>
  <c r="C588" i="1"/>
  <c r="AK588" i="1" s="1"/>
  <c r="D588" i="1" s="1"/>
  <c r="AJ587" i="1"/>
  <c r="F587" i="1"/>
  <c r="C587" i="1"/>
  <c r="AK587" i="1" s="1"/>
  <c r="D587" i="1" s="1"/>
  <c r="AJ586" i="1"/>
  <c r="F586" i="1"/>
  <c r="C586" i="1"/>
  <c r="AK586" i="1" s="1"/>
  <c r="D586" i="1" s="1"/>
  <c r="AJ585" i="1"/>
  <c r="F585" i="1"/>
  <c r="C585" i="1"/>
  <c r="AK585" i="1" s="1"/>
  <c r="D585" i="1" s="1"/>
  <c r="AJ584" i="1"/>
  <c r="F584" i="1"/>
  <c r="C584" i="1"/>
  <c r="AK584" i="1" s="1"/>
  <c r="D584" i="1" s="1"/>
  <c r="AJ583" i="1"/>
  <c r="F583" i="1"/>
  <c r="C583" i="1"/>
  <c r="AK583" i="1" s="1"/>
  <c r="D583" i="1" s="1"/>
  <c r="AJ582" i="1"/>
  <c r="F582" i="1"/>
  <c r="C582" i="1"/>
  <c r="AK582" i="1" s="1"/>
  <c r="D582" i="1" s="1"/>
  <c r="AJ581" i="1"/>
  <c r="F581" i="1"/>
  <c r="C581" i="1"/>
  <c r="AK581" i="1" s="1"/>
  <c r="D581" i="1" s="1"/>
  <c r="AJ580" i="1"/>
  <c r="F580" i="1"/>
  <c r="C580" i="1"/>
  <c r="AK580" i="1" s="1"/>
  <c r="D580" i="1" s="1"/>
  <c r="AJ579" i="1"/>
  <c r="F579" i="1"/>
  <c r="C579" i="1"/>
  <c r="AK579" i="1" s="1"/>
  <c r="D579" i="1" s="1"/>
  <c r="AJ578" i="1"/>
  <c r="F578" i="1"/>
  <c r="C578" i="1"/>
  <c r="AK578" i="1" s="1"/>
  <c r="D578" i="1" s="1"/>
  <c r="AJ577" i="1"/>
  <c r="F577" i="1"/>
  <c r="C577" i="1"/>
  <c r="AK577" i="1" s="1"/>
  <c r="D577" i="1" s="1"/>
  <c r="AJ576" i="1"/>
  <c r="F576" i="1"/>
  <c r="C576" i="1"/>
  <c r="AK576" i="1" s="1"/>
  <c r="D576" i="1" s="1"/>
  <c r="AJ575" i="1"/>
  <c r="F575" i="1"/>
  <c r="C575" i="1"/>
  <c r="AK575" i="1" s="1"/>
  <c r="D575" i="1" s="1"/>
  <c r="AJ574" i="1"/>
  <c r="F574" i="1"/>
  <c r="C574" i="1"/>
  <c r="AK574" i="1" s="1"/>
  <c r="D574" i="1" s="1"/>
  <c r="AJ573" i="1"/>
  <c r="F573" i="1"/>
  <c r="C573" i="1"/>
  <c r="AK573" i="1" s="1"/>
  <c r="D573" i="1" s="1"/>
  <c r="AJ572" i="1"/>
  <c r="F572" i="1"/>
  <c r="D572" i="1"/>
  <c r="C572" i="1"/>
  <c r="AJ571" i="1"/>
  <c r="F571" i="1"/>
  <c r="D571" i="1"/>
  <c r="C571" i="1"/>
  <c r="AJ570" i="1"/>
  <c r="F570" i="1"/>
  <c r="D570" i="1"/>
  <c r="C570" i="1"/>
  <c r="AJ569" i="1"/>
  <c r="F569" i="1"/>
  <c r="D569" i="1"/>
  <c r="C569" i="1"/>
  <c r="AJ568" i="1"/>
  <c r="F568" i="1"/>
  <c r="D568" i="1"/>
  <c r="C568" i="1"/>
  <c r="AJ567" i="1"/>
  <c r="AE567" i="1"/>
  <c r="F567" i="1"/>
  <c r="C567" i="1"/>
  <c r="AK567" i="1" s="1"/>
  <c r="D567" i="1" s="1"/>
  <c r="AJ566" i="1"/>
  <c r="AE566" i="1"/>
  <c r="F566" i="1"/>
  <c r="C566" i="1"/>
  <c r="AK566" i="1" s="1"/>
  <c r="D566" i="1" s="1"/>
  <c r="AJ565" i="1"/>
  <c r="AE565" i="1"/>
  <c r="F565" i="1"/>
  <c r="C565" i="1"/>
  <c r="AK565" i="1" s="1"/>
  <c r="D565" i="1" s="1"/>
  <c r="AJ564" i="1"/>
  <c r="AE564" i="1"/>
  <c r="F564" i="1"/>
  <c r="C564" i="1"/>
  <c r="AK564" i="1" s="1"/>
  <c r="D564" i="1" s="1"/>
  <c r="AJ563" i="1"/>
  <c r="AE563" i="1"/>
  <c r="F563" i="1"/>
  <c r="C563" i="1"/>
  <c r="AK563" i="1" s="1"/>
  <c r="D563" i="1" s="1"/>
  <c r="AJ562" i="1"/>
  <c r="AE562" i="1"/>
  <c r="F562" i="1"/>
  <c r="C562" i="1"/>
  <c r="AK562" i="1" s="1"/>
  <c r="D562" i="1" s="1"/>
  <c r="AJ561" i="1"/>
  <c r="AE561" i="1"/>
  <c r="F561" i="1"/>
  <c r="C561" i="1"/>
  <c r="AK561" i="1" s="1"/>
  <c r="D561" i="1" s="1"/>
  <c r="AJ560" i="1"/>
  <c r="AE560" i="1"/>
  <c r="F560" i="1"/>
  <c r="C560" i="1"/>
  <c r="AK560" i="1" s="1"/>
  <c r="D560" i="1" s="1"/>
  <c r="AJ559" i="1"/>
  <c r="AE559" i="1"/>
  <c r="F559" i="1"/>
  <c r="C559" i="1"/>
  <c r="AK559" i="1" s="1"/>
  <c r="D559" i="1" s="1"/>
  <c r="AJ558" i="1"/>
  <c r="AE558" i="1"/>
  <c r="F558" i="1"/>
  <c r="C558" i="1"/>
  <c r="AK558" i="1" s="1"/>
  <c r="D558" i="1" s="1"/>
  <c r="AJ557" i="1"/>
  <c r="AE557" i="1"/>
  <c r="F557" i="1"/>
  <c r="C557" i="1"/>
  <c r="AK557" i="1" s="1"/>
  <c r="D557" i="1" s="1"/>
  <c r="AJ556" i="1"/>
  <c r="AE556" i="1"/>
  <c r="F556" i="1"/>
  <c r="C556" i="1"/>
  <c r="AK556" i="1" s="1"/>
  <c r="D556" i="1" s="1"/>
  <c r="AJ555" i="1"/>
  <c r="AE555" i="1"/>
  <c r="F555" i="1"/>
  <c r="C555" i="1"/>
  <c r="AK555" i="1" s="1"/>
  <c r="D555" i="1" s="1"/>
  <c r="AJ554" i="1"/>
  <c r="AE554" i="1"/>
  <c r="F554" i="1"/>
  <c r="C554" i="1"/>
  <c r="AK554" i="1" s="1"/>
  <c r="D554" i="1" s="1"/>
  <c r="AJ553" i="1"/>
  <c r="AE553" i="1"/>
  <c r="F553" i="1"/>
  <c r="C553" i="1"/>
  <c r="AK553" i="1" s="1"/>
  <c r="D553" i="1" s="1"/>
  <c r="AJ552" i="1"/>
  <c r="AE552" i="1"/>
  <c r="F552" i="1"/>
  <c r="C552" i="1"/>
  <c r="AK552" i="1" s="1"/>
  <c r="AJ551" i="1"/>
  <c r="AE551" i="1"/>
  <c r="F551" i="1"/>
  <c r="C551" i="1"/>
  <c r="AK551" i="1" s="1"/>
  <c r="D551" i="1" s="1"/>
  <c r="AJ550" i="1"/>
  <c r="AE550" i="1"/>
  <c r="F550" i="1"/>
  <c r="C550" i="1"/>
  <c r="AK550" i="1" s="1"/>
  <c r="D550" i="1" s="1"/>
  <c r="AJ549" i="1"/>
  <c r="AE549" i="1"/>
  <c r="F549" i="1"/>
  <c r="C549" i="1"/>
  <c r="AK549" i="1" s="1"/>
  <c r="D549" i="1" s="1"/>
  <c r="AJ548" i="1"/>
  <c r="AE548" i="1"/>
  <c r="F548" i="1"/>
  <c r="C548" i="1"/>
  <c r="AK548" i="1" s="1"/>
  <c r="D548" i="1" s="1"/>
  <c r="AJ547" i="1"/>
  <c r="AE547" i="1"/>
  <c r="F547" i="1"/>
  <c r="C547" i="1"/>
  <c r="AK547" i="1" s="1"/>
  <c r="D547" i="1" s="1"/>
  <c r="AJ546" i="1"/>
  <c r="AE546" i="1"/>
  <c r="F546" i="1"/>
  <c r="C546" i="1"/>
  <c r="AK546" i="1" s="1"/>
  <c r="D546" i="1" s="1"/>
  <c r="AJ545" i="1"/>
  <c r="AE545" i="1"/>
  <c r="F545" i="1"/>
  <c r="C545" i="1"/>
  <c r="AK545" i="1" s="1"/>
  <c r="D545" i="1" s="1"/>
  <c r="AJ544" i="1"/>
  <c r="AE544" i="1"/>
  <c r="F544" i="1"/>
  <c r="C544" i="1"/>
  <c r="AK544" i="1" s="1"/>
  <c r="D544" i="1" s="1"/>
  <c r="AJ543" i="1"/>
  <c r="AE543" i="1"/>
  <c r="F543" i="1"/>
  <c r="C543" i="1"/>
  <c r="AK543" i="1" s="1"/>
  <c r="AJ542" i="1"/>
  <c r="AE542" i="1"/>
  <c r="F542" i="1"/>
  <c r="C542" i="1"/>
  <c r="AK542" i="1" s="1"/>
  <c r="D542" i="1" s="1"/>
  <c r="AJ541" i="1"/>
  <c r="AE541" i="1"/>
  <c r="F541" i="1"/>
  <c r="C541" i="1"/>
  <c r="AK541" i="1" s="1"/>
  <c r="D541" i="1" s="1"/>
  <c r="AJ540" i="1"/>
  <c r="AE540" i="1"/>
  <c r="F540" i="1"/>
  <c r="C540" i="1"/>
  <c r="AK540" i="1" s="1"/>
  <c r="D540" i="1" s="1"/>
  <c r="AJ539" i="1"/>
  <c r="AE539" i="1"/>
  <c r="F539" i="1"/>
  <c r="C539" i="1"/>
  <c r="AK539" i="1" s="1"/>
  <c r="D539" i="1" s="1"/>
  <c r="AJ538" i="1"/>
  <c r="AE538" i="1"/>
  <c r="F538" i="1"/>
  <c r="C538" i="1"/>
  <c r="AK538" i="1" s="1"/>
  <c r="D538" i="1" s="1"/>
  <c r="AJ537" i="1"/>
  <c r="AE537" i="1"/>
  <c r="F537" i="1"/>
  <c r="C537" i="1"/>
  <c r="AK537" i="1" s="1"/>
  <c r="D537" i="1" s="1"/>
  <c r="AJ536" i="1"/>
  <c r="AE536" i="1"/>
  <c r="F536" i="1"/>
  <c r="C536" i="1"/>
  <c r="AK536" i="1" s="1"/>
  <c r="D536" i="1" s="1"/>
  <c r="AJ535" i="1"/>
  <c r="AE535" i="1"/>
  <c r="F535" i="1"/>
  <c r="C535" i="1"/>
  <c r="AK535" i="1" s="1"/>
  <c r="D535" i="1" s="1"/>
  <c r="AJ534" i="1"/>
  <c r="AE534" i="1"/>
  <c r="F534" i="1"/>
  <c r="C534" i="1"/>
  <c r="AK534" i="1" s="1"/>
  <c r="D534" i="1" s="1"/>
  <c r="AJ533" i="1"/>
  <c r="AE533" i="1"/>
  <c r="F533" i="1"/>
  <c r="C533" i="1"/>
  <c r="AK533" i="1" s="1"/>
  <c r="D533" i="1" s="1"/>
  <c r="AJ532" i="1"/>
  <c r="AE532" i="1"/>
  <c r="F532" i="1"/>
  <c r="C532" i="1"/>
  <c r="AK532" i="1" s="1"/>
  <c r="D532" i="1" s="1"/>
  <c r="AJ531" i="1"/>
  <c r="AE531" i="1"/>
  <c r="F531" i="1"/>
  <c r="C531" i="1"/>
  <c r="AK531" i="1" s="1"/>
  <c r="D531" i="1" s="1"/>
  <c r="AJ530" i="1"/>
  <c r="AE530" i="1"/>
  <c r="F530" i="1"/>
  <c r="C530" i="1"/>
  <c r="AK530" i="1" s="1"/>
  <c r="D530" i="1" s="1"/>
  <c r="AJ529" i="1"/>
  <c r="AE529" i="1"/>
  <c r="F529" i="1"/>
  <c r="C529" i="1"/>
  <c r="AK529" i="1" s="1"/>
  <c r="D529" i="1" s="1"/>
  <c r="AJ528" i="1"/>
  <c r="AE528" i="1"/>
  <c r="F528" i="1"/>
  <c r="C528" i="1"/>
  <c r="AK528" i="1" s="1"/>
  <c r="D528" i="1" s="1"/>
  <c r="AJ527" i="1"/>
  <c r="AE527" i="1"/>
  <c r="F527" i="1"/>
  <c r="C527" i="1"/>
  <c r="AK527" i="1" s="1"/>
  <c r="AJ526" i="1"/>
  <c r="AE526" i="1"/>
  <c r="F526" i="1"/>
  <c r="C526" i="1"/>
  <c r="AK526" i="1" s="1"/>
  <c r="D526" i="1" s="1"/>
  <c r="AJ525" i="1"/>
  <c r="AE525" i="1"/>
  <c r="F525" i="1"/>
  <c r="C525" i="1"/>
  <c r="AK525" i="1" s="1"/>
  <c r="D525" i="1" s="1"/>
  <c r="AJ524" i="1"/>
  <c r="AE524" i="1"/>
  <c r="F524" i="1"/>
  <c r="C524" i="1"/>
  <c r="AK524" i="1" s="1"/>
  <c r="D524" i="1" s="1"/>
  <c r="AJ523" i="1"/>
  <c r="AE523" i="1"/>
  <c r="F523" i="1"/>
  <c r="C523" i="1"/>
  <c r="AK523" i="1" s="1"/>
  <c r="D523" i="1" s="1"/>
  <c r="AJ522" i="1"/>
  <c r="AE522" i="1"/>
  <c r="F522" i="1"/>
  <c r="C522" i="1"/>
  <c r="AK522" i="1" s="1"/>
  <c r="D522" i="1" s="1"/>
  <c r="AJ521" i="1"/>
  <c r="AE521" i="1"/>
  <c r="F521" i="1"/>
  <c r="C521" i="1"/>
  <c r="AK521" i="1" s="1"/>
  <c r="D521" i="1" s="1"/>
  <c r="AJ520" i="1"/>
  <c r="AE520" i="1"/>
  <c r="F520" i="1"/>
  <c r="C520" i="1"/>
  <c r="AK520" i="1" s="1"/>
  <c r="D520" i="1" s="1"/>
  <c r="AJ519" i="1"/>
  <c r="AE519" i="1"/>
  <c r="F519" i="1"/>
  <c r="C519" i="1"/>
  <c r="AK519" i="1" s="1"/>
  <c r="D519" i="1" s="1"/>
  <c r="AJ518" i="1"/>
  <c r="AE518" i="1"/>
  <c r="F518" i="1"/>
  <c r="C518" i="1"/>
  <c r="AK518" i="1" s="1"/>
  <c r="D518" i="1" s="1"/>
  <c r="AJ517" i="1"/>
  <c r="AE517" i="1"/>
  <c r="F517" i="1"/>
  <c r="C517" i="1"/>
  <c r="AK517" i="1" s="1"/>
  <c r="D517" i="1" s="1"/>
  <c r="AJ516" i="1"/>
  <c r="AE516" i="1"/>
  <c r="F516" i="1"/>
  <c r="C516" i="1"/>
  <c r="AK516" i="1" s="1"/>
  <c r="D516" i="1" s="1"/>
  <c r="AJ515" i="1"/>
  <c r="AE515" i="1"/>
  <c r="F515" i="1"/>
  <c r="C515" i="1"/>
  <c r="AK515" i="1" s="1"/>
  <c r="D515" i="1" s="1"/>
  <c r="AJ514" i="1"/>
  <c r="AE514" i="1"/>
  <c r="F514" i="1"/>
  <c r="C514" i="1"/>
  <c r="AK514" i="1" s="1"/>
  <c r="D514" i="1" s="1"/>
  <c r="AJ513" i="1"/>
  <c r="AE513" i="1"/>
  <c r="F513" i="1"/>
  <c r="C513" i="1"/>
  <c r="AK513" i="1" s="1"/>
  <c r="D513" i="1" s="1"/>
  <c r="AJ512" i="1"/>
  <c r="AE512" i="1"/>
  <c r="F512" i="1"/>
  <c r="C512" i="1"/>
  <c r="AK512" i="1" s="1"/>
  <c r="D512" i="1" s="1"/>
  <c r="AJ511" i="1"/>
  <c r="AE511" i="1"/>
  <c r="F511" i="1"/>
  <c r="C511" i="1"/>
  <c r="AK511" i="1" s="1"/>
  <c r="D511" i="1" s="1"/>
  <c r="AJ510" i="1"/>
  <c r="AE510" i="1"/>
  <c r="F510" i="1"/>
  <c r="C510" i="1"/>
  <c r="AK510" i="1" s="1"/>
  <c r="D510" i="1" s="1"/>
  <c r="AJ509" i="1"/>
  <c r="AE509" i="1"/>
  <c r="F509" i="1"/>
  <c r="C509" i="1"/>
  <c r="AK509" i="1" s="1"/>
  <c r="D509" i="1" s="1"/>
  <c r="AJ508" i="1"/>
  <c r="AE508" i="1"/>
  <c r="F508" i="1"/>
  <c r="C508" i="1"/>
  <c r="AK508" i="1" s="1"/>
  <c r="D508" i="1" s="1"/>
  <c r="AJ507" i="1"/>
  <c r="AE507" i="1"/>
  <c r="F507" i="1"/>
  <c r="C507" i="1"/>
  <c r="AK507" i="1" s="1"/>
  <c r="D507" i="1" s="1"/>
  <c r="AJ506" i="1"/>
  <c r="AE506" i="1"/>
  <c r="F506" i="1"/>
  <c r="C506" i="1"/>
  <c r="AK506" i="1" s="1"/>
  <c r="D506" i="1" s="1"/>
  <c r="AJ505" i="1"/>
  <c r="AE505" i="1"/>
  <c r="F505" i="1"/>
  <c r="C505" i="1"/>
  <c r="AK505" i="1" s="1"/>
  <c r="D505" i="1" s="1"/>
  <c r="AJ504" i="1"/>
  <c r="AE504" i="1"/>
  <c r="F504" i="1"/>
  <c r="C504" i="1"/>
  <c r="AK504" i="1" s="1"/>
  <c r="D504" i="1" s="1"/>
  <c r="AJ503" i="1"/>
  <c r="AE503" i="1"/>
  <c r="F503" i="1"/>
  <c r="C503" i="1"/>
  <c r="AK503" i="1" s="1"/>
  <c r="D503" i="1" s="1"/>
  <c r="AJ502" i="1"/>
  <c r="AE502" i="1"/>
  <c r="F502" i="1"/>
  <c r="C502" i="1"/>
  <c r="AK502" i="1" s="1"/>
  <c r="D502" i="1" s="1"/>
  <c r="AJ501" i="1"/>
  <c r="AE501" i="1"/>
  <c r="F501" i="1"/>
  <c r="C501" i="1"/>
  <c r="AK501" i="1" s="1"/>
  <c r="D501" i="1" s="1"/>
  <c r="AJ500" i="1"/>
  <c r="AE500" i="1"/>
  <c r="F500" i="1"/>
  <c r="C500" i="1"/>
  <c r="AK500" i="1" s="1"/>
  <c r="D500" i="1" s="1"/>
  <c r="AJ499" i="1"/>
  <c r="AE499" i="1"/>
  <c r="F499" i="1"/>
  <c r="C499" i="1"/>
  <c r="AK499" i="1" s="1"/>
  <c r="D499" i="1" s="1"/>
  <c r="AJ498" i="1"/>
  <c r="AE498" i="1"/>
  <c r="F498" i="1"/>
  <c r="C498" i="1"/>
  <c r="AK498" i="1" s="1"/>
  <c r="D498" i="1" s="1"/>
  <c r="AJ497" i="1"/>
  <c r="AE497" i="1"/>
  <c r="F497" i="1"/>
  <c r="C497" i="1"/>
  <c r="AK497" i="1" s="1"/>
  <c r="D497" i="1" s="1"/>
  <c r="AJ496" i="1"/>
  <c r="AE496" i="1"/>
  <c r="F496" i="1"/>
  <c r="C496" i="1"/>
  <c r="AK496" i="1" s="1"/>
  <c r="D496" i="1" s="1"/>
  <c r="AJ495" i="1"/>
  <c r="AE495" i="1"/>
  <c r="F495" i="1"/>
  <c r="C495" i="1"/>
  <c r="AK495" i="1" s="1"/>
  <c r="D495" i="1" s="1"/>
  <c r="AJ494" i="1"/>
  <c r="AE494" i="1"/>
  <c r="F494" i="1"/>
  <c r="C494" i="1"/>
  <c r="AK494" i="1" s="1"/>
  <c r="D494" i="1" s="1"/>
  <c r="AJ493" i="1"/>
  <c r="AE493" i="1"/>
  <c r="F493" i="1"/>
  <c r="C493" i="1"/>
  <c r="AK493" i="1" s="1"/>
  <c r="D493" i="1" s="1"/>
  <c r="AJ492" i="1"/>
  <c r="AE492" i="1"/>
  <c r="F492" i="1"/>
  <c r="C492" i="1"/>
  <c r="AK492" i="1" s="1"/>
  <c r="D492" i="1" s="1"/>
  <c r="AJ491" i="1"/>
  <c r="AE491" i="1"/>
  <c r="F491" i="1"/>
  <c r="C491" i="1"/>
  <c r="AK491" i="1" s="1"/>
  <c r="D491" i="1" s="1"/>
  <c r="AJ490" i="1"/>
  <c r="AE490" i="1"/>
  <c r="F490" i="1"/>
  <c r="C490" i="1"/>
  <c r="AK490" i="1" s="1"/>
  <c r="D490" i="1" s="1"/>
  <c r="AJ489" i="1"/>
  <c r="AE489" i="1"/>
  <c r="F489" i="1"/>
  <c r="C489" i="1"/>
  <c r="AK489" i="1" s="1"/>
  <c r="D489" i="1" s="1"/>
  <c r="AJ488" i="1"/>
  <c r="AE488" i="1"/>
  <c r="F488" i="1"/>
  <c r="C488" i="1"/>
  <c r="AK488" i="1" s="1"/>
  <c r="D488" i="1" s="1"/>
  <c r="AJ487" i="1"/>
  <c r="AE487" i="1"/>
  <c r="F487" i="1"/>
  <c r="C487" i="1"/>
  <c r="AK487" i="1" s="1"/>
  <c r="D487" i="1" s="1"/>
  <c r="AJ486" i="1"/>
  <c r="AE486" i="1"/>
  <c r="F486" i="1"/>
  <c r="C486" i="1"/>
  <c r="AK486" i="1" s="1"/>
  <c r="D486" i="1" s="1"/>
  <c r="AJ485" i="1"/>
  <c r="AE485" i="1"/>
  <c r="F485" i="1"/>
  <c r="C485" i="1"/>
  <c r="AK485" i="1" s="1"/>
  <c r="D485" i="1" s="1"/>
  <c r="AJ484" i="1"/>
  <c r="AE484" i="1"/>
  <c r="F484" i="1"/>
  <c r="C484" i="1"/>
  <c r="AK484" i="1" s="1"/>
  <c r="D484" i="1" s="1"/>
  <c r="AJ483" i="1"/>
  <c r="AE483" i="1"/>
  <c r="F483" i="1"/>
  <c r="C483" i="1"/>
  <c r="AK483" i="1" s="1"/>
  <c r="D483" i="1" s="1"/>
  <c r="AJ482" i="1"/>
  <c r="AE482" i="1"/>
  <c r="F482" i="1"/>
  <c r="C482" i="1"/>
  <c r="AK482" i="1" s="1"/>
  <c r="D482" i="1" s="1"/>
  <c r="AJ481" i="1"/>
  <c r="AE481" i="1"/>
  <c r="F481" i="1"/>
  <c r="C481" i="1"/>
  <c r="AK481" i="1" s="1"/>
  <c r="D481" i="1" s="1"/>
  <c r="AJ480" i="1"/>
  <c r="AE480" i="1"/>
  <c r="F480" i="1"/>
  <c r="C480" i="1"/>
  <c r="AK480" i="1" s="1"/>
  <c r="D480" i="1" s="1"/>
  <c r="AJ479" i="1"/>
  <c r="AE479" i="1"/>
  <c r="F479" i="1"/>
  <c r="C479" i="1"/>
  <c r="AK479" i="1" s="1"/>
  <c r="D479" i="1" s="1"/>
  <c r="AJ478" i="1"/>
  <c r="AE478" i="1"/>
  <c r="F478" i="1"/>
  <c r="C478" i="1"/>
  <c r="AK478" i="1" s="1"/>
  <c r="D478" i="1" s="1"/>
  <c r="AJ477" i="1"/>
  <c r="AE477" i="1"/>
  <c r="F477" i="1"/>
  <c r="C477" i="1"/>
  <c r="AK477" i="1" s="1"/>
  <c r="D477" i="1" s="1"/>
  <c r="AJ476" i="1"/>
  <c r="AE476" i="1"/>
  <c r="F476" i="1"/>
  <c r="C476" i="1"/>
  <c r="AK476" i="1" s="1"/>
  <c r="D476" i="1" s="1"/>
  <c r="AJ475" i="1"/>
  <c r="AE475" i="1"/>
  <c r="F475" i="1"/>
  <c r="C475" i="1"/>
  <c r="AK475" i="1" s="1"/>
  <c r="D475" i="1" s="1"/>
  <c r="AJ474" i="1"/>
  <c r="AE474" i="1"/>
  <c r="F474" i="1"/>
  <c r="C474" i="1"/>
  <c r="AK474" i="1" s="1"/>
  <c r="D474" i="1" s="1"/>
  <c r="AJ473" i="1"/>
  <c r="AE473" i="1"/>
  <c r="F473" i="1"/>
  <c r="C473" i="1"/>
  <c r="AK473" i="1" s="1"/>
  <c r="D473" i="1" s="1"/>
  <c r="AJ472" i="1"/>
  <c r="AE472" i="1"/>
  <c r="F472" i="1"/>
  <c r="C472" i="1"/>
  <c r="AK472" i="1" s="1"/>
  <c r="D472" i="1" s="1"/>
  <c r="AJ471" i="1"/>
  <c r="AE471" i="1"/>
  <c r="F471" i="1"/>
  <c r="C471" i="1"/>
  <c r="AK471" i="1" s="1"/>
  <c r="D471" i="1" s="1"/>
  <c r="AJ470" i="1"/>
  <c r="AE470" i="1"/>
  <c r="F470" i="1"/>
  <c r="C470" i="1"/>
  <c r="AK470" i="1" s="1"/>
  <c r="D470" i="1" s="1"/>
  <c r="AJ469" i="1"/>
  <c r="AE469" i="1"/>
  <c r="F469" i="1"/>
  <c r="C469" i="1"/>
  <c r="AK469" i="1" s="1"/>
  <c r="D469" i="1" s="1"/>
  <c r="AJ468" i="1"/>
  <c r="AE468" i="1"/>
  <c r="F468" i="1"/>
  <c r="C468" i="1"/>
  <c r="AK468" i="1" s="1"/>
  <c r="D468" i="1" s="1"/>
  <c r="AJ467" i="1"/>
  <c r="AE467" i="1"/>
  <c r="F467" i="1"/>
  <c r="C467" i="1"/>
  <c r="AK467" i="1" s="1"/>
  <c r="D467" i="1" s="1"/>
  <c r="AJ466" i="1"/>
  <c r="AE466" i="1"/>
  <c r="F466" i="1"/>
  <c r="C466" i="1"/>
  <c r="AK466" i="1" s="1"/>
  <c r="D466" i="1" s="1"/>
  <c r="AJ465" i="1"/>
  <c r="AE465" i="1"/>
  <c r="F465" i="1"/>
  <c r="C465" i="1"/>
  <c r="AK465" i="1" s="1"/>
  <c r="D465" i="1" s="1"/>
  <c r="AJ464" i="1"/>
  <c r="AE464" i="1"/>
  <c r="F464" i="1"/>
  <c r="C464" i="1"/>
  <c r="AK464" i="1" s="1"/>
  <c r="D464" i="1" s="1"/>
  <c r="AJ463" i="1"/>
  <c r="AE463" i="1"/>
  <c r="F463" i="1"/>
  <c r="C463" i="1"/>
  <c r="AK463" i="1" s="1"/>
  <c r="D463" i="1" s="1"/>
  <c r="AJ462" i="1"/>
  <c r="AE462" i="1"/>
  <c r="C462" i="1"/>
  <c r="AK462" i="1" s="1"/>
  <c r="D462" i="1" s="1"/>
  <c r="AJ461" i="1"/>
  <c r="AE461" i="1"/>
  <c r="C461" i="1"/>
  <c r="AK461" i="1" s="1"/>
  <c r="D461" i="1" s="1"/>
  <c r="AJ460" i="1"/>
  <c r="AE460" i="1"/>
  <c r="C460" i="1"/>
  <c r="AK460" i="1" s="1"/>
  <c r="D460" i="1" s="1"/>
  <c r="AJ459" i="1"/>
  <c r="AE459" i="1"/>
  <c r="D459" i="1"/>
  <c r="C459" i="1"/>
  <c r="AJ458" i="1"/>
  <c r="AE458" i="1"/>
  <c r="D458" i="1"/>
  <c r="C458" i="1"/>
  <c r="AJ457" i="1"/>
  <c r="AE457" i="1"/>
  <c r="D457" i="1"/>
  <c r="C457" i="1"/>
  <c r="AJ456" i="1"/>
  <c r="AE456" i="1"/>
  <c r="D456" i="1"/>
  <c r="C456" i="1"/>
  <c r="AJ455" i="1"/>
  <c r="AE455" i="1"/>
  <c r="D455" i="1"/>
  <c r="C455" i="1"/>
  <c r="AJ454" i="1"/>
  <c r="AE454" i="1"/>
  <c r="D454" i="1"/>
  <c r="C454" i="1"/>
  <c r="AJ453" i="1"/>
  <c r="AE453" i="1"/>
  <c r="D453" i="1"/>
  <c r="C453" i="1"/>
  <c r="AJ452" i="1"/>
  <c r="AE452" i="1"/>
  <c r="D452" i="1"/>
  <c r="C452" i="1"/>
  <c r="AJ451" i="1"/>
  <c r="AE451" i="1"/>
  <c r="D451" i="1"/>
  <c r="C451" i="1"/>
  <c r="AJ450" i="1"/>
  <c r="AE450" i="1"/>
  <c r="D450" i="1"/>
  <c r="C450" i="1"/>
  <c r="AJ449" i="1"/>
  <c r="AE449" i="1"/>
  <c r="D449" i="1"/>
  <c r="C449" i="1"/>
  <c r="AJ448" i="1"/>
  <c r="AE448" i="1"/>
  <c r="D448" i="1"/>
  <c r="C448" i="1"/>
  <c r="AJ447" i="1"/>
  <c r="AE447" i="1"/>
  <c r="D447" i="1"/>
  <c r="C447" i="1"/>
  <c r="AJ446" i="1"/>
  <c r="AE446" i="1"/>
  <c r="D446" i="1"/>
  <c r="C446" i="1"/>
  <c r="AJ445" i="1"/>
  <c r="AE445" i="1"/>
  <c r="F445" i="1"/>
  <c r="C445" i="1"/>
  <c r="AK445" i="1" s="1"/>
  <c r="D445" i="1" s="1"/>
  <c r="AJ444" i="1"/>
  <c r="AE444" i="1"/>
  <c r="F444" i="1"/>
  <c r="C444" i="1"/>
  <c r="AK444" i="1" s="1"/>
  <c r="D444" i="1" s="1"/>
  <c r="AJ443" i="1"/>
  <c r="AE443" i="1"/>
  <c r="F443" i="1"/>
  <c r="C443" i="1"/>
  <c r="AK443" i="1" s="1"/>
  <c r="D443" i="1" s="1"/>
  <c r="AJ442" i="1"/>
  <c r="AE442" i="1"/>
  <c r="F442" i="1"/>
  <c r="C442" i="1"/>
  <c r="AK442" i="1" s="1"/>
  <c r="D442" i="1" s="1"/>
  <c r="AJ441" i="1"/>
  <c r="AE441" i="1"/>
  <c r="F441" i="1"/>
  <c r="D441" i="1"/>
  <c r="C441" i="1"/>
  <c r="AJ440" i="1"/>
  <c r="AE440" i="1"/>
  <c r="F440" i="1"/>
  <c r="C440" i="1"/>
  <c r="AK440" i="1" s="1"/>
  <c r="D440" i="1" s="1"/>
  <c r="AJ439" i="1"/>
  <c r="AE439" i="1"/>
  <c r="F439" i="1"/>
  <c r="C439" i="1"/>
  <c r="AK439" i="1" s="1"/>
  <c r="D439" i="1" s="1"/>
  <c r="AJ438" i="1"/>
  <c r="AE438" i="1"/>
  <c r="F438" i="1"/>
  <c r="C438" i="1"/>
  <c r="AK438" i="1" s="1"/>
  <c r="D438" i="1" s="1"/>
  <c r="AJ437" i="1"/>
  <c r="AE437" i="1"/>
  <c r="F437" i="1"/>
  <c r="D437" i="1"/>
  <c r="C437" i="1"/>
  <c r="AJ436" i="1"/>
  <c r="AE436" i="1"/>
  <c r="F436" i="1"/>
  <c r="C436" i="1"/>
  <c r="AK436" i="1" s="1"/>
  <c r="D436" i="1" s="1"/>
  <c r="AJ435" i="1"/>
  <c r="AE435" i="1"/>
  <c r="F435" i="1"/>
  <c r="C435" i="1"/>
  <c r="AK435" i="1" s="1"/>
  <c r="D435" i="1" s="1"/>
  <c r="AJ434" i="1"/>
  <c r="AE434" i="1"/>
  <c r="F434" i="1"/>
  <c r="C434" i="1"/>
  <c r="AK434" i="1" s="1"/>
  <c r="D434" i="1" s="1"/>
  <c r="AJ433" i="1"/>
  <c r="AE433" i="1"/>
  <c r="F433" i="1"/>
  <c r="C433" i="1"/>
  <c r="AK433" i="1" s="1"/>
  <c r="D433" i="1" s="1"/>
  <c r="AJ432" i="1"/>
  <c r="AE432" i="1"/>
  <c r="F432" i="1"/>
  <c r="C432" i="1"/>
  <c r="AK432" i="1" s="1"/>
  <c r="D432" i="1" s="1"/>
  <c r="AJ431" i="1"/>
  <c r="AE431" i="1"/>
  <c r="F431" i="1"/>
  <c r="C431" i="1"/>
  <c r="AK431" i="1" s="1"/>
  <c r="D431" i="1" s="1"/>
  <c r="AJ430" i="1"/>
  <c r="AE430" i="1"/>
  <c r="F430" i="1"/>
  <c r="C430" i="1"/>
  <c r="AK430" i="1" s="1"/>
  <c r="D430" i="1" s="1"/>
  <c r="AJ429" i="1"/>
  <c r="AE429" i="1"/>
  <c r="F429" i="1"/>
  <c r="C429" i="1"/>
  <c r="AK429" i="1" s="1"/>
  <c r="D429" i="1" s="1"/>
  <c r="AJ428" i="1"/>
  <c r="AE428" i="1"/>
  <c r="F428" i="1"/>
  <c r="C428" i="1"/>
  <c r="AK428" i="1" s="1"/>
  <c r="AJ427" i="1"/>
  <c r="AE427" i="1"/>
  <c r="C427" i="1"/>
  <c r="AK427" i="1" s="1"/>
  <c r="D427" i="1" s="1"/>
  <c r="AJ426" i="1"/>
  <c r="AE426" i="1"/>
  <c r="C426" i="1"/>
  <c r="AK426" i="1" s="1"/>
  <c r="D426" i="1" s="1"/>
  <c r="AJ425" i="1"/>
  <c r="AE425" i="1"/>
  <c r="C425" i="1"/>
  <c r="AK425" i="1" s="1"/>
  <c r="D425" i="1" s="1"/>
  <c r="AJ424" i="1"/>
  <c r="AE424" i="1"/>
  <c r="C424" i="1"/>
  <c r="AK424" i="1" s="1"/>
  <c r="D424" i="1" s="1"/>
  <c r="AJ423" i="1"/>
  <c r="AE423" i="1"/>
  <c r="C423" i="1"/>
  <c r="AK423" i="1" s="1"/>
  <c r="D423" i="1" s="1"/>
  <c r="AJ422" i="1"/>
  <c r="AE422" i="1"/>
  <c r="C422" i="1"/>
  <c r="AK422" i="1" s="1"/>
  <c r="D422" i="1" s="1"/>
  <c r="AJ421" i="1"/>
  <c r="AE421" i="1"/>
  <c r="C421" i="1"/>
  <c r="AK421" i="1" s="1"/>
  <c r="D421" i="1" s="1"/>
  <c r="AJ420" i="1"/>
  <c r="AE420" i="1"/>
  <c r="C420" i="1"/>
  <c r="AK420" i="1" s="1"/>
  <c r="D420" i="1" s="1"/>
  <c r="AJ419" i="1"/>
  <c r="AE419" i="1"/>
  <c r="C419" i="1"/>
  <c r="AK419" i="1" s="1"/>
  <c r="D419" i="1" s="1"/>
  <c r="AJ418" i="1"/>
  <c r="AE418" i="1"/>
  <c r="C418" i="1"/>
  <c r="AK418" i="1" s="1"/>
  <c r="D418" i="1" s="1"/>
  <c r="AJ417" i="1"/>
  <c r="AE417" i="1"/>
  <c r="C417" i="1"/>
  <c r="AK417" i="1" s="1"/>
  <c r="D417" i="1" s="1"/>
  <c r="AJ416" i="1"/>
  <c r="AE416" i="1"/>
  <c r="C416" i="1"/>
  <c r="AK416" i="1" s="1"/>
  <c r="D416" i="1" s="1"/>
  <c r="AJ415" i="1"/>
  <c r="AE415" i="1"/>
  <c r="C415" i="1"/>
  <c r="AK415" i="1" s="1"/>
  <c r="D415" i="1" s="1"/>
  <c r="AJ414" i="1"/>
  <c r="AE414" i="1"/>
  <c r="C414" i="1"/>
  <c r="AK414" i="1" s="1"/>
  <c r="D414" i="1" s="1"/>
  <c r="AJ413" i="1"/>
  <c r="AE413" i="1"/>
  <c r="C413" i="1"/>
  <c r="AK413" i="1" s="1"/>
  <c r="D413" i="1" s="1"/>
  <c r="AJ412" i="1"/>
  <c r="AE412" i="1"/>
  <c r="C412" i="1"/>
  <c r="AK412" i="1" s="1"/>
  <c r="D412" i="1" s="1"/>
  <c r="AJ411" i="1"/>
  <c r="AE411" i="1"/>
  <c r="C411" i="1"/>
  <c r="AK411" i="1" s="1"/>
  <c r="D411" i="1" s="1"/>
  <c r="AJ410" i="1"/>
  <c r="AE410" i="1"/>
  <c r="C410" i="1"/>
  <c r="AK410" i="1" s="1"/>
  <c r="D410" i="1" s="1"/>
  <c r="AJ409" i="1"/>
  <c r="AE409" i="1"/>
  <c r="C409" i="1"/>
  <c r="AK409" i="1" s="1"/>
  <c r="D409" i="1" s="1"/>
  <c r="AJ408" i="1"/>
  <c r="AE408" i="1"/>
  <c r="C408" i="1"/>
  <c r="AK408" i="1" s="1"/>
  <c r="D408" i="1" s="1"/>
  <c r="AJ407" i="1"/>
  <c r="AE407" i="1"/>
  <c r="C407" i="1"/>
  <c r="AK407" i="1" s="1"/>
  <c r="D407" i="1" s="1"/>
  <c r="AJ406" i="1"/>
  <c r="AE406" i="1"/>
  <c r="C406" i="1"/>
  <c r="AK406" i="1" s="1"/>
  <c r="D406" i="1" s="1"/>
  <c r="AJ405" i="1"/>
  <c r="AE405" i="1"/>
  <c r="C405" i="1"/>
  <c r="AK405" i="1" s="1"/>
  <c r="D405" i="1" s="1"/>
  <c r="AJ404" i="1"/>
  <c r="AE404" i="1"/>
  <c r="D404" i="1"/>
  <c r="C404" i="1"/>
  <c r="AJ403" i="1"/>
  <c r="AE403" i="1"/>
  <c r="D403" i="1"/>
  <c r="C403" i="1"/>
  <c r="AJ402" i="1"/>
  <c r="AE402" i="1"/>
  <c r="F402" i="1"/>
  <c r="C402" i="1"/>
  <c r="AK402" i="1" s="1"/>
  <c r="D402" i="1" s="1"/>
  <c r="AJ401" i="1"/>
  <c r="AE401" i="1"/>
  <c r="F401" i="1"/>
  <c r="C401" i="1"/>
  <c r="AK401" i="1" s="1"/>
  <c r="D401" i="1" s="1"/>
  <c r="AJ400" i="1"/>
  <c r="AE400" i="1"/>
  <c r="F400" i="1"/>
  <c r="C400" i="1"/>
  <c r="AK400" i="1" s="1"/>
  <c r="D400" i="1" s="1"/>
  <c r="AJ399" i="1"/>
  <c r="AE399" i="1"/>
  <c r="F399" i="1"/>
  <c r="C399" i="1"/>
  <c r="AK399" i="1" s="1"/>
  <c r="D399" i="1" s="1"/>
  <c r="AJ398" i="1"/>
  <c r="AE398" i="1"/>
  <c r="F398" i="1"/>
  <c r="C398" i="1"/>
  <c r="AK398" i="1" s="1"/>
  <c r="AJ397" i="1"/>
  <c r="AE397" i="1"/>
  <c r="F397" i="1"/>
  <c r="C397" i="1"/>
  <c r="AK397" i="1" s="1"/>
  <c r="AJ396" i="1"/>
  <c r="AE396" i="1"/>
  <c r="F396" i="1"/>
  <c r="C396" i="1"/>
  <c r="AK396" i="1" s="1"/>
  <c r="D396" i="1" s="1"/>
  <c r="AJ395" i="1"/>
  <c r="AE395" i="1"/>
  <c r="F395" i="1"/>
  <c r="C395" i="1"/>
  <c r="AK395" i="1" s="1"/>
  <c r="D395" i="1" s="1"/>
  <c r="AJ394" i="1"/>
  <c r="AE394" i="1"/>
  <c r="F394" i="1"/>
  <c r="C394" i="1"/>
  <c r="AK394" i="1" s="1"/>
  <c r="D394" i="1" s="1"/>
  <c r="AJ393" i="1"/>
  <c r="AE393" i="1"/>
  <c r="F393" i="1"/>
  <c r="C393" i="1"/>
  <c r="AK393" i="1" s="1"/>
  <c r="D393" i="1" s="1"/>
  <c r="AJ392" i="1"/>
  <c r="AE392" i="1"/>
  <c r="F392" i="1"/>
  <c r="C392" i="1"/>
  <c r="AK392" i="1" s="1"/>
  <c r="D392" i="1" s="1"/>
  <c r="AJ391" i="1"/>
  <c r="AE391" i="1"/>
  <c r="F391" i="1"/>
  <c r="C391" i="1"/>
  <c r="AK391" i="1" s="1"/>
  <c r="D391" i="1" s="1"/>
  <c r="AJ390" i="1"/>
  <c r="AE390" i="1"/>
  <c r="F390" i="1"/>
  <c r="C390" i="1"/>
  <c r="AK390" i="1" s="1"/>
  <c r="AJ389" i="1"/>
  <c r="AE389" i="1"/>
  <c r="F389" i="1"/>
  <c r="C389" i="1"/>
  <c r="AK389" i="1" s="1"/>
  <c r="D389" i="1" s="1"/>
  <c r="AJ388" i="1"/>
  <c r="AE388" i="1"/>
  <c r="F388" i="1"/>
  <c r="C388" i="1"/>
  <c r="AK388" i="1" s="1"/>
  <c r="D388" i="1" s="1"/>
  <c r="AJ387" i="1"/>
  <c r="AE387" i="1"/>
  <c r="F387" i="1"/>
  <c r="C387" i="1"/>
  <c r="AK387" i="1" s="1"/>
  <c r="D387" i="1" s="1"/>
  <c r="AJ386" i="1"/>
  <c r="AE386" i="1"/>
  <c r="F386" i="1"/>
  <c r="C386" i="1"/>
  <c r="AK386" i="1" s="1"/>
  <c r="D386" i="1" s="1"/>
  <c r="AJ385" i="1"/>
  <c r="AE385" i="1"/>
  <c r="F385" i="1"/>
  <c r="C385" i="1"/>
  <c r="AK385" i="1" s="1"/>
  <c r="D385" i="1" s="1"/>
  <c r="AJ384" i="1"/>
  <c r="AE384" i="1"/>
  <c r="F384" i="1"/>
  <c r="C384" i="1"/>
  <c r="AK384" i="1" s="1"/>
  <c r="D384" i="1" s="1"/>
  <c r="AJ383" i="1"/>
  <c r="AE383" i="1"/>
  <c r="F383" i="1"/>
  <c r="C383" i="1"/>
  <c r="AK383" i="1" s="1"/>
  <c r="D383" i="1" s="1"/>
  <c r="AJ382" i="1"/>
  <c r="AE382" i="1"/>
  <c r="F382" i="1"/>
  <c r="C382" i="1"/>
  <c r="AK382" i="1" s="1"/>
  <c r="D382" i="1" s="1"/>
  <c r="AJ381" i="1"/>
  <c r="AE381" i="1"/>
  <c r="F381" i="1"/>
  <c r="C381" i="1"/>
  <c r="AK381" i="1" s="1"/>
  <c r="D381" i="1" s="1"/>
  <c r="AJ380" i="1"/>
  <c r="AE380" i="1"/>
  <c r="F380" i="1"/>
  <c r="C380" i="1"/>
  <c r="AK380" i="1" s="1"/>
  <c r="D380" i="1" s="1"/>
  <c r="AJ379" i="1"/>
  <c r="AE379" i="1"/>
  <c r="F379" i="1"/>
  <c r="C379" i="1"/>
  <c r="AK379" i="1" s="1"/>
  <c r="D379" i="1" s="1"/>
  <c r="AJ378" i="1"/>
  <c r="AE378" i="1"/>
  <c r="F378" i="1"/>
  <c r="C378" i="1"/>
  <c r="AK378" i="1" s="1"/>
  <c r="D378" i="1" s="1"/>
  <c r="AJ377" i="1"/>
  <c r="AE377" i="1"/>
  <c r="F377" i="1"/>
  <c r="C377" i="1"/>
  <c r="AK377" i="1" s="1"/>
  <c r="D377" i="1" s="1"/>
  <c r="AJ376" i="1"/>
  <c r="AE376" i="1"/>
  <c r="F376" i="1"/>
  <c r="C376" i="1"/>
  <c r="AK376" i="1" s="1"/>
  <c r="D376" i="1" s="1"/>
  <c r="AJ375" i="1"/>
  <c r="AE375" i="1"/>
  <c r="F375" i="1"/>
  <c r="C375" i="1"/>
  <c r="AK375" i="1" s="1"/>
  <c r="D375" i="1" s="1"/>
  <c r="AJ374" i="1"/>
  <c r="AE374" i="1"/>
  <c r="F374" i="1"/>
  <c r="C374" i="1"/>
  <c r="AK374" i="1" s="1"/>
  <c r="D374" i="1" s="1"/>
  <c r="AJ373" i="1"/>
  <c r="AE373" i="1"/>
  <c r="F373" i="1"/>
  <c r="C373" i="1"/>
  <c r="AK373" i="1" s="1"/>
  <c r="P5" i="3" s="1"/>
  <c r="AJ372" i="1"/>
  <c r="AE372" i="1"/>
  <c r="F372" i="1"/>
  <c r="C372" i="1"/>
  <c r="AK372" i="1" s="1"/>
  <c r="D372" i="1" s="1"/>
  <c r="AJ371" i="1"/>
  <c r="AE371" i="1"/>
  <c r="F371" i="1"/>
  <c r="C371" i="1"/>
  <c r="AK371" i="1" s="1"/>
  <c r="D371" i="1" s="1"/>
  <c r="AJ370" i="1"/>
  <c r="AE370" i="1"/>
  <c r="F370" i="1"/>
  <c r="C370" i="1"/>
  <c r="AK370" i="1" s="1"/>
  <c r="D370" i="1" s="1"/>
  <c r="AJ369" i="1"/>
  <c r="AE369" i="1"/>
  <c r="F369" i="1"/>
  <c r="C369" i="1"/>
  <c r="AK369" i="1" s="1"/>
  <c r="D369" i="1" s="1"/>
  <c r="AJ368" i="1"/>
  <c r="AE368" i="1"/>
  <c r="F368" i="1"/>
  <c r="C368" i="1"/>
  <c r="AK368" i="1" s="1"/>
  <c r="D368" i="1" s="1"/>
  <c r="AJ367" i="1"/>
  <c r="AE367" i="1"/>
  <c r="F367" i="1"/>
  <c r="C367" i="1"/>
  <c r="AK367" i="1" s="1"/>
  <c r="D367" i="1" s="1"/>
  <c r="AJ366" i="1"/>
  <c r="AE366" i="1"/>
  <c r="F366" i="1"/>
  <c r="C366" i="1"/>
  <c r="AK366" i="1" s="1"/>
  <c r="D366" i="1" s="1"/>
  <c r="AJ365" i="1"/>
  <c r="AE365" i="1"/>
  <c r="F365" i="1"/>
  <c r="C365" i="1"/>
  <c r="AK365" i="1" s="1"/>
  <c r="D365" i="1" s="1"/>
  <c r="AJ364" i="1"/>
  <c r="AE364" i="1"/>
  <c r="F364" i="1"/>
  <c r="C364" i="1"/>
  <c r="AK364" i="1" s="1"/>
  <c r="D364" i="1" s="1"/>
  <c r="AJ363" i="1"/>
  <c r="AE363" i="1"/>
  <c r="F363" i="1"/>
  <c r="C363" i="1"/>
  <c r="AK363" i="1" s="1"/>
  <c r="D363" i="1" s="1"/>
  <c r="AJ362" i="1"/>
  <c r="AE362" i="1"/>
  <c r="F362" i="1"/>
  <c r="C362" i="1"/>
  <c r="AK362" i="1" s="1"/>
  <c r="D362" i="1" s="1"/>
  <c r="AJ361" i="1"/>
  <c r="AE361" i="1"/>
  <c r="F361" i="1"/>
  <c r="C361" i="1"/>
  <c r="AK361" i="1" s="1"/>
  <c r="D361" i="1" s="1"/>
  <c r="AJ360" i="1"/>
  <c r="AE360" i="1"/>
  <c r="F360" i="1"/>
  <c r="C360" i="1"/>
  <c r="AK360" i="1" s="1"/>
  <c r="D360" i="1" s="1"/>
  <c r="AJ359" i="1"/>
  <c r="AE359" i="1"/>
  <c r="F359" i="1"/>
  <c r="C359" i="1"/>
  <c r="AK359" i="1" s="1"/>
  <c r="D359" i="1" s="1"/>
  <c r="AJ358" i="1"/>
  <c r="AE358" i="1"/>
  <c r="F358" i="1"/>
  <c r="C358" i="1"/>
  <c r="AK358" i="1" s="1"/>
  <c r="D358" i="1" s="1"/>
  <c r="AJ357" i="1"/>
  <c r="AE357" i="1"/>
  <c r="F357" i="1"/>
  <c r="C357" i="1"/>
  <c r="AK357" i="1" s="1"/>
  <c r="D357" i="1" s="1"/>
  <c r="AJ356" i="1"/>
  <c r="AE356" i="1"/>
  <c r="F356" i="1"/>
  <c r="C356" i="1"/>
  <c r="AK356" i="1" s="1"/>
  <c r="D356" i="1" s="1"/>
  <c r="AJ355" i="1"/>
  <c r="AE355" i="1"/>
  <c r="F355" i="1"/>
  <c r="C355" i="1"/>
  <c r="AK355" i="1" s="1"/>
  <c r="D355" i="1" s="1"/>
  <c r="AJ354" i="1"/>
  <c r="AE354" i="1"/>
  <c r="F354" i="1"/>
  <c r="C354" i="1"/>
  <c r="AK354" i="1" s="1"/>
  <c r="D354" i="1" s="1"/>
  <c r="AJ353" i="1"/>
  <c r="AE353" i="1"/>
  <c r="C353" i="1"/>
  <c r="AK353" i="1" s="1"/>
  <c r="D353" i="1" s="1"/>
  <c r="AJ352" i="1"/>
  <c r="AE352" i="1"/>
  <c r="C352" i="1"/>
  <c r="AK352" i="1" s="1"/>
  <c r="D352" i="1" s="1"/>
  <c r="AJ351" i="1"/>
  <c r="AE351" i="1"/>
  <c r="C351" i="1"/>
  <c r="AK351" i="1" s="1"/>
  <c r="D351" i="1" s="1"/>
  <c r="AJ350" i="1"/>
  <c r="AE350" i="1"/>
  <c r="C350" i="1"/>
  <c r="AK350" i="1" s="1"/>
  <c r="D350" i="1" s="1"/>
  <c r="AJ349" i="1"/>
  <c r="AE349" i="1"/>
  <c r="C349" i="1"/>
  <c r="AK349" i="1" s="1"/>
  <c r="D349" i="1" s="1"/>
  <c r="AJ348" i="1"/>
  <c r="AE348" i="1"/>
  <c r="C348" i="1"/>
  <c r="AK348" i="1" s="1"/>
  <c r="D348" i="1" s="1"/>
  <c r="AJ347" i="1"/>
  <c r="AE347" i="1"/>
  <c r="C347" i="1"/>
  <c r="AK347" i="1" s="1"/>
  <c r="D347" i="1" s="1"/>
  <c r="AJ346" i="1"/>
  <c r="AE346" i="1"/>
  <c r="C346" i="1"/>
  <c r="AK346" i="1" s="1"/>
  <c r="D346" i="1" s="1"/>
  <c r="AJ345" i="1"/>
  <c r="AE345" i="1"/>
  <c r="C345" i="1"/>
  <c r="AK345" i="1" s="1"/>
  <c r="D345" i="1" s="1"/>
  <c r="AJ344" i="1"/>
  <c r="AE344" i="1"/>
  <c r="C344" i="1"/>
  <c r="AK344" i="1" s="1"/>
  <c r="D344" i="1" s="1"/>
  <c r="AJ343" i="1"/>
  <c r="AE343" i="1"/>
  <c r="C343" i="1"/>
  <c r="AK343" i="1" s="1"/>
  <c r="D343" i="1" s="1"/>
  <c r="AJ342" i="1"/>
  <c r="AE342" i="1"/>
  <c r="C342" i="1"/>
  <c r="AK342" i="1" s="1"/>
  <c r="D342" i="1" s="1"/>
  <c r="AJ341" i="1"/>
  <c r="AE341" i="1"/>
  <c r="C341" i="1"/>
  <c r="AK341" i="1" s="1"/>
  <c r="D341" i="1" s="1"/>
  <c r="AJ340" i="1"/>
  <c r="AE340" i="1"/>
  <c r="C340" i="1"/>
  <c r="AK340" i="1" s="1"/>
  <c r="D340" i="1" s="1"/>
  <c r="AJ339" i="1"/>
  <c r="AE339" i="1"/>
  <c r="C339" i="1"/>
  <c r="AK339" i="1" s="1"/>
  <c r="D339" i="1" s="1"/>
  <c r="AJ338" i="1"/>
  <c r="AE338" i="1"/>
  <c r="C338" i="1"/>
  <c r="AK338" i="1" s="1"/>
  <c r="D338" i="1" s="1"/>
  <c r="AJ337" i="1"/>
  <c r="AE337" i="1"/>
  <c r="C337" i="1"/>
  <c r="AK337" i="1" s="1"/>
  <c r="D337" i="1" s="1"/>
  <c r="AJ336" i="1"/>
  <c r="AE336" i="1"/>
  <c r="C336" i="1"/>
  <c r="AK336" i="1" s="1"/>
  <c r="D336" i="1" s="1"/>
  <c r="AJ335" i="1"/>
  <c r="AE335" i="1"/>
  <c r="C335" i="1"/>
  <c r="AK335" i="1" s="1"/>
  <c r="D335" i="1" s="1"/>
  <c r="AJ334" i="1"/>
  <c r="AE334" i="1"/>
  <c r="C334" i="1"/>
  <c r="AK334" i="1" s="1"/>
  <c r="D334" i="1" s="1"/>
  <c r="AJ333" i="1"/>
  <c r="AE333" i="1"/>
  <c r="C333" i="1"/>
  <c r="AK333" i="1" s="1"/>
  <c r="D333" i="1" s="1"/>
  <c r="AJ332" i="1"/>
  <c r="AE332" i="1"/>
  <c r="C332" i="1"/>
  <c r="AK332" i="1" s="1"/>
  <c r="D332" i="1" s="1"/>
  <c r="AJ331" i="1"/>
  <c r="AE331" i="1"/>
  <c r="C331" i="1"/>
  <c r="AK331" i="1" s="1"/>
  <c r="D331" i="1" s="1"/>
  <c r="AJ330" i="1"/>
  <c r="AE330" i="1"/>
  <c r="C330" i="1"/>
  <c r="AK330" i="1" s="1"/>
  <c r="D330" i="1" s="1"/>
  <c r="AJ329" i="1"/>
  <c r="AE329" i="1"/>
  <c r="C329" i="1"/>
  <c r="AK329" i="1" s="1"/>
  <c r="D329" i="1" s="1"/>
  <c r="AJ328" i="1"/>
  <c r="AE328" i="1"/>
  <c r="C328" i="1"/>
  <c r="AK328" i="1" s="1"/>
  <c r="D328" i="1" s="1"/>
  <c r="AJ327" i="1"/>
  <c r="AE327" i="1"/>
  <c r="C327" i="1"/>
  <c r="AK327" i="1" s="1"/>
  <c r="D327" i="1" s="1"/>
  <c r="AJ326" i="1"/>
  <c r="AE326" i="1"/>
  <c r="C326" i="1"/>
  <c r="AK326" i="1" s="1"/>
  <c r="D326" i="1" s="1"/>
  <c r="AJ325" i="1"/>
  <c r="AE325" i="1"/>
  <c r="C325" i="1"/>
  <c r="AK325" i="1" s="1"/>
  <c r="D325" i="1" s="1"/>
  <c r="AJ324" i="1"/>
  <c r="AE324" i="1"/>
  <c r="C324" i="1"/>
  <c r="AK324" i="1" s="1"/>
  <c r="D324" i="1" s="1"/>
  <c r="AJ323" i="1"/>
  <c r="AE323" i="1"/>
  <c r="C323" i="1"/>
  <c r="AK323" i="1" s="1"/>
  <c r="D323" i="1" s="1"/>
  <c r="AJ322" i="1"/>
  <c r="AE322" i="1"/>
  <c r="C322" i="1"/>
  <c r="AK322" i="1" s="1"/>
  <c r="D322" i="1" s="1"/>
  <c r="AJ321" i="1"/>
  <c r="AE321" i="1"/>
  <c r="C321" i="1"/>
  <c r="AK321" i="1" s="1"/>
  <c r="D321" i="1" s="1"/>
  <c r="AJ320" i="1"/>
  <c r="AE320" i="1"/>
  <c r="C320" i="1"/>
  <c r="AK320" i="1" s="1"/>
  <c r="D320" i="1" s="1"/>
  <c r="AJ319" i="1"/>
  <c r="AE319" i="1"/>
  <c r="C319" i="1"/>
  <c r="AK319" i="1" s="1"/>
  <c r="D319" i="1" s="1"/>
  <c r="AJ318" i="1"/>
  <c r="AE318" i="1"/>
  <c r="F318" i="1"/>
  <c r="C318" i="1"/>
  <c r="AK318" i="1" s="1"/>
  <c r="D318" i="1" s="1"/>
  <c r="AJ317" i="1"/>
  <c r="AE317" i="1"/>
  <c r="F317" i="1"/>
  <c r="C317" i="1"/>
  <c r="AK317" i="1" s="1"/>
  <c r="D317" i="1" s="1"/>
  <c r="AJ316" i="1"/>
  <c r="AE316" i="1"/>
  <c r="C316" i="1"/>
  <c r="AK316" i="1" s="1"/>
  <c r="D316" i="1" s="1"/>
  <c r="AJ315" i="1"/>
  <c r="AE315" i="1"/>
  <c r="C315" i="1"/>
  <c r="AK315" i="1" s="1"/>
  <c r="AJ314" i="1"/>
  <c r="AE314" i="1"/>
  <c r="F314" i="1"/>
  <c r="C314" i="1"/>
  <c r="AK314" i="1" s="1"/>
  <c r="D314" i="1" s="1"/>
  <c r="AJ313" i="1"/>
  <c r="AE313" i="1"/>
  <c r="F313" i="1"/>
  <c r="C313" i="1"/>
  <c r="AK313" i="1" s="1"/>
  <c r="D313" i="1" s="1"/>
  <c r="AJ312" i="1"/>
  <c r="AE312" i="1"/>
  <c r="F312" i="1"/>
  <c r="C312" i="1"/>
  <c r="AK312" i="1" s="1"/>
  <c r="D312" i="1" s="1"/>
  <c r="AJ311" i="1"/>
  <c r="AE311" i="1"/>
  <c r="F311" i="1"/>
  <c r="C311" i="1"/>
  <c r="AK311" i="1" s="1"/>
  <c r="D311" i="1" s="1"/>
  <c r="AJ310" i="1"/>
  <c r="AE310" i="1"/>
  <c r="F310" i="1"/>
  <c r="C310" i="1"/>
  <c r="AK310" i="1" s="1"/>
  <c r="D310" i="1" s="1"/>
  <c r="AJ309" i="1"/>
  <c r="AE309" i="1"/>
  <c r="F309" i="1"/>
  <c r="C309" i="1"/>
  <c r="AK309" i="1" s="1"/>
  <c r="D309" i="1" s="1"/>
  <c r="AJ308" i="1"/>
  <c r="AE308" i="1"/>
  <c r="F308" i="1"/>
  <c r="C308" i="1"/>
  <c r="AK308" i="1" s="1"/>
  <c r="AJ307" i="1"/>
  <c r="AE307" i="1"/>
  <c r="F307" i="1"/>
  <c r="C307" i="1"/>
  <c r="AK307" i="1" s="1"/>
  <c r="D307" i="1" s="1"/>
  <c r="AJ306" i="1"/>
  <c r="AE306" i="1"/>
  <c r="F306" i="1"/>
  <c r="C306" i="1"/>
  <c r="AK306" i="1" s="1"/>
  <c r="D306" i="1" s="1"/>
  <c r="AJ305" i="1"/>
  <c r="AE305" i="1"/>
  <c r="F305" i="1"/>
  <c r="C305" i="1"/>
  <c r="AK305" i="1" s="1"/>
  <c r="D305" i="1" s="1"/>
  <c r="AJ304" i="1"/>
  <c r="AE304" i="1"/>
  <c r="F304" i="1"/>
  <c r="C304" i="1"/>
  <c r="AK304" i="1" s="1"/>
  <c r="D304" i="1" s="1"/>
  <c r="AJ303" i="1"/>
  <c r="AE303" i="1"/>
  <c r="F303" i="1"/>
  <c r="C303" i="1"/>
  <c r="AK303" i="1" s="1"/>
  <c r="D303" i="1" s="1"/>
  <c r="AJ302" i="1"/>
  <c r="AE302" i="1"/>
  <c r="F302" i="1"/>
  <c r="C302" i="1"/>
  <c r="AK302" i="1" s="1"/>
  <c r="D302" i="1" s="1"/>
  <c r="AJ301" i="1"/>
  <c r="AE301" i="1"/>
  <c r="F301" i="1"/>
  <c r="C301" i="1"/>
  <c r="AK301" i="1" s="1"/>
  <c r="D301" i="1" s="1"/>
  <c r="AJ300" i="1"/>
  <c r="AE300" i="1"/>
  <c r="F300" i="1"/>
  <c r="C300" i="1"/>
  <c r="AK300" i="1" s="1"/>
  <c r="D300" i="1" s="1"/>
  <c r="AJ299" i="1"/>
  <c r="AE299" i="1"/>
  <c r="F299" i="1"/>
  <c r="C299" i="1"/>
  <c r="AK299" i="1" s="1"/>
  <c r="D299" i="1" s="1"/>
  <c r="AJ298" i="1"/>
  <c r="AE298" i="1"/>
  <c r="F298" i="1"/>
  <c r="C298" i="1"/>
  <c r="AK298" i="1" s="1"/>
  <c r="D298" i="1" s="1"/>
  <c r="AJ297" i="1"/>
  <c r="AE297" i="1"/>
  <c r="F297" i="1"/>
  <c r="C297" i="1"/>
  <c r="AK297" i="1" s="1"/>
  <c r="D297" i="1" s="1"/>
  <c r="AJ296" i="1"/>
  <c r="AE296" i="1"/>
  <c r="F296" i="1"/>
  <c r="C296" i="1"/>
  <c r="AK296" i="1" s="1"/>
  <c r="D296" i="1" s="1"/>
  <c r="AJ295" i="1"/>
  <c r="AE295" i="1"/>
  <c r="F295" i="1"/>
  <c r="C295" i="1"/>
  <c r="AK295" i="1" s="1"/>
  <c r="D295" i="1" s="1"/>
  <c r="AJ294" i="1"/>
  <c r="AE294" i="1"/>
  <c r="F294" i="1"/>
  <c r="C294" i="1"/>
  <c r="AK294" i="1" s="1"/>
  <c r="D294" i="1" s="1"/>
  <c r="AJ293" i="1"/>
  <c r="AE293" i="1"/>
  <c r="F293" i="1"/>
  <c r="C293" i="1"/>
  <c r="AK293" i="1" s="1"/>
  <c r="D293" i="1" s="1"/>
  <c r="AJ292" i="1"/>
  <c r="AE292" i="1"/>
  <c r="F292" i="1"/>
  <c r="C292" i="1"/>
  <c r="AK292" i="1" s="1"/>
  <c r="D292" i="1" s="1"/>
  <c r="AJ291" i="1"/>
  <c r="AE291" i="1"/>
  <c r="F291" i="1"/>
  <c r="C291" i="1"/>
  <c r="AK291" i="1" s="1"/>
  <c r="D291" i="1" s="1"/>
  <c r="AJ290" i="1"/>
  <c r="AE290" i="1"/>
  <c r="F290" i="1"/>
  <c r="C290" i="1"/>
  <c r="AK290" i="1" s="1"/>
  <c r="D290" i="1" s="1"/>
  <c r="AJ289" i="1"/>
  <c r="AE289" i="1"/>
  <c r="F289" i="1"/>
  <c r="C289" i="1"/>
  <c r="AK289" i="1" s="1"/>
  <c r="D289" i="1" s="1"/>
  <c r="AJ288" i="1"/>
  <c r="AE288" i="1"/>
  <c r="F288" i="1"/>
  <c r="C288" i="1"/>
  <c r="AK288" i="1" s="1"/>
  <c r="D288" i="1" s="1"/>
  <c r="AJ287" i="1"/>
  <c r="AE287" i="1"/>
  <c r="F287" i="1"/>
  <c r="C287" i="1"/>
  <c r="AK287" i="1" s="1"/>
  <c r="D287" i="1" s="1"/>
  <c r="AJ286" i="1"/>
  <c r="AE286" i="1"/>
  <c r="F286" i="1"/>
  <c r="C286" i="1"/>
  <c r="AK286" i="1" s="1"/>
  <c r="D286" i="1" s="1"/>
  <c r="AJ285" i="1"/>
  <c r="AE285" i="1"/>
  <c r="F285" i="1"/>
  <c r="C285" i="1"/>
  <c r="AK285" i="1" s="1"/>
  <c r="D285" i="1" s="1"/>
  <c r="AJ284" i="1"/>
  <c r="AE284" i="1"/>
  <c r="F284" i="1"/>
  <c r="C284" i="1"/>
  <c r="AK284" i="1" s="1"/>
  <c r="D284" i="1" s="1"/>
  <c r="AJ283" i="1"/>
  <c r="AE283" i="1"/>
  <c r="F283" i="1"/>
  <c r="C283" i="1"/>
  <c r="AK283" i="1" s="1"/>
  <c r="D283" i="1" s="1"/>
  <c r="AJ282" i="1"/>
  <c r="AE282" i="1"/>
  <c r="F282" i="1"/>
  <c r="C282" i="1"/>
  <c r="AK282" i="1" s="1"/>
  <c r="D282" i="1" s="1"/>
  <c r="AJ281" i="1"/>
  <c r="AE281" i="1"/>
  <c r="F281" i="1"/>
  <c r="C281" i="1"/>
  <c r="AK281" i="1" s="1"/>
  <c r="D281" i="1" s="1"/>
  <c r="AJ280" i="1"/>
  <c r="AE280" i="1"/>
  <c r="F280" i="1"/>
  <c r="C280" i="1"/>
  <c r="AK280" i="1" s="1"/>
  <c r="D280" i="1" s="1"/>
  <c r="AJ279" i="1"/>
  <c r="AE279" i="1"/>
  <c r="F279" i="1"/>
  <c r="C279" i="1"/>
  <c r="AK279" i="1" s="1"/>
  <c r="D279" i="1" s="1"/>
  <c r="AJ278" i="1"/>
  <c r="AE278" i="1"/>
  <c r="F278" i="1"/>
  <c r="C278" i="1"/>
  <c r="AK278" i="1" s="1"/>
  <c r="D278" i="1" s="1"/>
  <c r="AJ277" i="1"/>
  <c r="AE277" i="1"/>
  <c r="F277" i="1"/>
  <c r="C277" i="1"/>
  <c r="AK277" i="1" s="1"/>
  <c r="D277" i="1" s="1"/>
  <c r="AJ276" i="1"/>
  <c r="AE276" i="1"/>
  <c r="F276" i="1"/>
  <c r="C276" i="1"/>
  <c r="AK276" i="1" s="1"/>
  <c r="D276" i="1" s="1"/>
  <c r="AJ275" i="1"/>
  <c r="AE275" i="1"/>
  <c r="F275" i="1"/>
  <c r="C275" i="1"/>
  <c r="AK275" i="1" s="1"/>
  <c r="D275" i="1" s="1"/>
  <c r="AJ274" i="1"/>
  <c r="AE274" i="1"/>
  <c r="F274" i="1"/>
  <c r="C274" i="1"/>
  <c r="AK274" i="1" s="1"/>
  <c r="D274" i="1" s="1"/>
  <c r="AJ273" i="1"/>
  <c r="AE273" i="1"/>
  <c r="F273" i="1"/>
  <c r="C273" i="1"/>
  <c r="AK273" i="1" s="1"/>
  <c r="D273" i="1" s="1"/>
  <c r="AJ272" i="1"/>
  <c r="AE272" i="1"/>
  <c r="F272" i="1"/>
  <c r="C272" i="1"/>
  <c r="AK272" i="1" s="1"/>
  <c r="D272" i="1" s="1"/>
  <c r="AJ271" i="1"/>
  <c r="AE271" i="1"/>
  <c r="F271" i="1"/>
  <c r="C271" i="1"/>
  <c r="AK271" i="1" s="1"/>
  <c r="D271" i="1" s="1"/>
  <c r="AJ270" i="1"/>
  <c r="AE270" i="1"/>
  <c r="F270" i="1"/>
  <c r="C270" i="1"/>
  <c r="AK270" i="1" s="1"/>
  <c r="D270" i="1" s="1"/>
  <c r="AJ269" i="1"/>
  <c r="AE269" i="1"/>
  <c r="F269" i="1"/>
  <c r="C269" i="1"/>
  <c r="AK269" i="1" s="1"/>
  <c r="D269" i="1" s="1"/>
  <c r="AJ268" i="1"/>
  <c r="AE268" i="1"/>
  <c r="F268" i="1"/>
  <c r="C268" i="1"/>
  <c r="AK268" i="1" s="1"/>
  <c r="D268" i="1" s="1"/>
  <c r="AJ267" i="1"/>
  <c r="AE267" i="1"/>
  <c r="F267" i="1"/>
  <c r="C267" i="1"/>
  <c r="AK267" i="1" s="1"/>
  <c r="D267" i="1" s="1"/>
  <c r="AJ266" i="1"/>
  <c r="AE266" i="1"/>
  <c r="F266" i="1"/>
  <c r="C266" i="1"/>
  <c r="AK266" i="1" s="1"/>
  <c r="D266" i="1" s="1"/>
  <c r="AJ265" i="1"/>
  <c r="AE265" i="1"/>
  <c r="F265" i="1"/>
  <c r="C265" i="1"/>
  <c r="AK265" i="1" s="1"/>
  <c r="D265" i="1" s="1"/>
  <c r="AJ264" i="1"/>
  <c r="AE264" i="1"/>
  <c r="F264" i="1"/>
  <c r="C264" i="1"/>
  <c r="AK264" i="1" s="1"/>
  <c r="D264" i="1" s="1"/>
  <c r="AJ263" i="1"/>
  <c r="AE263" i="1"/>
  <c r="F263" i="1"/>
  <c r="C263" i="1"/>
  <c r="AK263" i="1" s="1"/>
  <c r="D263" i="1" s="1"/>
  <c r="AJ262" i="1"/>
  <c r="AE262" i="1"/>
  <c r="F262" i="1"/>
  <c r="C262" i="1"/>
  <c r="AK262" i="1" s="1"/>
  <c r="D262" i="1" s="1"/>
  <c r="AJ261" i="1"/>
  <c r="AE261" i="1"/>
  <c r="F261" i="1"/>
  <c r="C261" i="1"/>
  <c r="AK261" i="1" s="1"/>
  <c r="D261" i="1" s="1"/>
  <c r="AJ260" i="1"/>
  <c r="AE260" i="1"/>
  <c r="F260" i="1"/>
  <c r="C260" i="1"/>
  <c r="AK260" i="1" s="1"/>
  <c r="D260" i="1" s="1"/>
  <c r="AJ259" i="1"/>
  <c r="AE259" i="1"/>
  <c r="F259" i="1"/>
  <c r="C259" i="1"/>
  <c r="AK259" i="1" s="1"/>
  <c r="D259" i="1" s="1"/>
  <c r="AJ258" i="1"/>
  <c r="AE258" i="1"/>
  <c r="F258" i="1"/>
  <c r="C258" i="1"/>
  <c r="AK258" i="1" s="1"/>
  <c r="D258" i="1" s="1"/>
  <c r="AJ257" i="1"/>
  <c r="AE257" i="1"/>
  <c r="C257" i="1"/>
  <c r="AK257" i="1" s="1"/>
  <c r="D257" i="1" s="1"/>
  <c r="AJ256" i="1"/>
  <c r="AE256" i="1"/>
  <c r="C256" i="1"/>
  <c r="AK256" i="1" s="1"/>
  <c r="D256" i="1" s="1"/>
  <c r="AJ255" i="1"/>
  <c r="AE255" i="1"/>
  <c r="C255" i="1"/>
  <c r="AK255" i="1" s="1"/>
  <c r="D255" i="1" s="1"/>
  <c r="AJ254" i="1"/>
  <c r="AE254" i="1"/>
  <c r="C254" i="1"/>
  <c r="AK254" i="1" s="1"/>
  <c r="D254" i="1" s="1"/>
  <c r="AJ253" i="1"/>
  <c r="AE253" i="1"/>
  <c r="C253" i="1"/>
  <c r="AK253" i="1" s="1"/>
  <c r="D253" i="1" s="1"/>
  <c r="AJ252" i="1"/>
  <c r="AE252" i="1"/>
  <c r="C252" i="1"/>
  <c r="AK252" i="1" s="1"/>
  <c r="D252" i="1" s="1"/>
  <c r="AJ251" i="1"/>
  <c r="AE251" i="1"/>
  <c r="C251" i="1"/>
  <c r="AK251" i="1" s="1"/>
  <c r="D251" i="1" s="1"/>
  <c r="AJ250" i="1"/>
  <c r="AE250" i="1"/>
  <c r="C250" i="1"/>
  <c r="AK250" i="1" s="1"/>
  <c r="D250" i="1" s="1"/>
  <c r="AJ249" i="1"/>
  <c r="AE249" i="1"/>
  <c r="C249" i="1"/>
  <c r="AK249" i="1" s="1"/>
  <c r="D249" i="1" s="1"/>
  <c r="AJ248" i="1"/>
  <c r="AE248" i="1"/>
  <c r="C248" i="1"/>
  <c r="AK248" i="1" s="1"/>
  <c r="D248" i="1" s="1"/>
  <c r="AJ247" i="1"/>
  <c r="AE247" i="1"/>
  <c r="C247" i="1"/>
  <c r="AK247" i="1" s="1"/>
  <c r="D247" i="1" s="1"/>
  <c r="AJ246" i="1"/>
  <c r="AE246" i="1"/>
  <c r="C246" i="1"/>
  <c r="AK246" i="1" s="1"/>
  <c r="D246" i="1" s="1"/>
  <c r="AJ245" i="1"/>
  <c r="AE245" i="1"/>
  <c r="C245" i="1"/>
  <c r="AK245" i="1" s="1"/>
  <c r="D245" i="1" s="1"/>
  <c r="AJ244" i="1"/>
  <c r="AE244" i="1"/>
  <c r="C244" i="1"/>
  <c r="AK244" i="1" s="1"/>
  <c r="D244" i="1" s="1"/>
  <c r="AJ243" i="1"/>
  <c r="AE243" i="1"/>
  <c r="C243" i="1"/>
  <c r="AK243" i="1" s="1"/>
  <c r="D243" i="1" s="1"/>
  <c r="AJ242" i="1"/>
  <c r="AE242" i="1"/>
  <c r="C242" i="1"/>
  <c r="AK242" i="1" s="1"/>
  <c r="D242" i="1" s="1"/>
  <c r="AJ241" i="1"/>
  <c r="AE241" i="1"/>
  <c r="C241" i="1"/>
  <c r="AK241" i="1" s="1"/>
  <c r="D241" i="1" s="1"/>
  <c r="AJ240" i="1"/>
  <c r="AE240" i="1"/>
  <c r="C240" i="1"/>
  <c r="AK240" i="1" s="1"/>
  <c r="D240" i="1" s="1"/>
  <c r="AJ239" i="1"/>
  <c r="AE239" i="1"/>
  <c r="C239" i="1"/>
  <c r="AK239" i="1" s="1"/>
  <c r="D239" i="1" s="1"/>
  <c r="AJ238" i="1"/>
  <c r="AE238" i="1"/>
  <c r="C238" i="1"/>
  <c r="AK238" i="1" s="1"/>
  <c r="D238" i="1" s="1"/>
  <c r="AJ237" i="1"/>
  <c r="AE237" i="1"/>
  <c r="C237" i="1"/>
  <c r="AK237" i="1" s="1"/>
  <c r="D237" i="1" s="1"/>
  <c r="AJ236" i="1"/>
  <c r="AE236" i="1"/>
  <c r="C236" i="1"/>
  <c r="AK236" i="1" s="1"/>
  <c r="D236" i="1" s="1"/>
  <c r="AJ235" i="1"/>
  <c r="AE235" i="1"/>
  <c r="C235" i="1"/>
  <c r="AK235" i="1" s="1"/>
  <c r="D235" i="1" s="1"/>
  <c r="AJ234" i="1"/>
  <c r="AE234" i="1"/>
  <c r="C234" i="1"/>
  <c r="AK234" i="1" s="1"/>
  <c r="D234" i="1" s="1"/>
  <c r="AJ233" i="1"/>
  <c r="AE233" i="1"/>
  <c r="C233" i="1"/>
  <c r="AK233" i="1" s="1"/>
  <c r="D233" i="1" s="1"/>
  <c r="AJ232" i="1"/>
  <c r="AE232" i="1"/>
  <c r="C232" i="1"/>
  <c r="AK232" i="1" s="1"/>
  <c r="D232" i="1" s="1"/>
  <c r="AJ231" i="1"/>
  <c r="AE231" i="1"/>
  <c r="F231" i="1"/>
  <c r="C231" i="1"/>
  <c r="AK231" i="1" s="1"/>
  <c r="D231" i="1" s="1"/>
  <c r="AJ230" i="1"/>
  <c r="AE230" i="1"/>
  <c r="F230" i="1"/>
  <c r="C230" i="1"/>
  <c r="AK230" i="1" s="1"/>
  <c r="D230" i="1" s="1"/>
  <c r="AJ229" i="1"/>
  <c r="AE229" i="1"/>
  <c r="F229" i="1"/>
  <c r="C229" i="1"/>
  <c r="AK229" i="1" s="1"/>
  <c r="D229" i="1" s="1"/>
  <c r="AJ228" i="1"/>
  <c r="AE228" i="1"/>
  <c r="F228" i="1"/>
  <c r="C228" i="1"/>
  <c r="AK228" i="1" s="1"/>
  <c r="D228" i="1" s="1"/>
  <c r="AJ227" i="1"/>
  <c r="AE227" i="1"/>
  <c r="F227" i="1"/>
  <c r="C227" i="1"/>
  <c r="AK227" i="1" s="1"/>
  <c r="D227" i="1" s="1"/>
  <c r="AJ226" i="1"/>
  <c r="AE226" i="1"/>
  <c r="F226" i="1"/>
  <c r="C226" i="1"/>
  <c r="AK226" i="1" s="1"/>
  <c r="D226" i="1" s="1"/>
  <c r="AJ225" i="1"/>
  <c r="AE225" i="1"/>
  <c r="F225" i="1"/>
  <c r="C225" i="1"/>
  <c r="AK225" i="1" s="1"/>
  <c r="AJ224" i="1"/>
  <c r="AE224" i="1"/>
  <c r="F224" i="1"/>
  <c r="C224" i="1"/>
  <c r="AK224" i="1" s="1"/>
  <c r="D224" i="1" s="1"/>
  <c r="AJ223" i="1"/>
  <c r="AE223" i="1"/>
  <c r="F223" i="1"/>
  <c r="C223" i="1"/>
  <c r="AK223" i="1" s="1"/>
  <c r="AJ222" i="1"/>
  <c r="AE222" i="1"/>
  <c r="F222" i="1"/>
  <c r="C222" i="1"/>
  <c r="AK222" i="1" s="1"/>
  <c r="D222" i="1" s="1"/>
  <c r="AJ221" i="1"/>
  <c r="AE221" i="1"/>
  <c r="F221" i="1"/>
  <c r="C221" i="1"/>
  <c r="AK221" i="1" s="1"/>
  <c r="AJ220" i="1"/>
  <c r="AE220" i="1"/>
  <c r="F220" i="1"/>
  <c r="C220" i="1"/>
  <c r="AK220" i="1" s="1"/>
  <c r="D220" i="1" s="1"/>
  <c r="AJ219" i="1"/>
  <c r="AE219" i="1"/>
  <c r="F219" i="1"/>
  <c r="C219" i="1"/>
  <c r="AK219" i="1" s="1"/>
  <c r="D219" i="1" s="1"/>
  <c r="AJ218" i="1"/>
  <c r="AE218" i="1"/>
  <c r="F218" i="1"/>
  <c r="C218" i="1"/>
  <c r="AK218" i="1" s="1"/>
  <c r="D218" i="1" s="1"/>
  <c r="AJ217" i="1"/>
  <c r="AE217" i="1"/>
  <c r="F217" i="1"/>
  <c r="C217" i="1"/>
  <c r="AK217" i="1" s="1"/>
  <c r="D217" i="1" s="1"/>
  <c r="AJ216" i="1"/>
  <c r="AE216" i="1"/>
  <c r="F216" i="1"/>
  <c r="C216" i="1"/>
  <c r="AK216" i="1" s="1"/>
  <c r="D216" i="1" s="1"/>
  <c r="AJ215" i="1"/>
  <c r="AE215" i="1"/>
  <c r="F215" i="1"/>
  <c r="C215" i="1"/>
  <c r="AK215" i="1" s="1"/>
  <c r="D215" i="1" s="1"/>
  <c r="AJ214" i="1"/>
  <c r="AE214" i="1"/>
  <c r="F214" i="1"/>
  <c r="C214" i="1"/>
  <c r="AK214" i="1" s="1"/>
  <c r="D214" i="1" s="1"/>
  <c r="AJ213" i="1"/>
  <c r="AE213" i="1"/>
  <c r="F213" i="1"/>
  <c r="C213" i="1"/>
  <c r="AK213" i="1" s="1"/>
  <c r="D213" i="1" s="1"/>
  <c r="AJ212" i="1"/>
  <c r="AE212" i="1"/>
  <c r="F212" i="1"/>
  <c r="C212" i="1"/>
  <c r="AK212" i="1" s="1"/>
  <c r="D212" i="1" s="1"/>
  <c r="AJ211" i="1"/>
  <c r="AE211" i="1"/>
  <c r="F211" i="1"/>
  <c r="C211" i="1"/>
  <c r="AK211" i="1" s="1"/>
  <c r="D211" i="1" s="1"/>
  <c r="AJ210" i="1"/>
  <c r="AE210" i="1"/>
  <c r="F210" i="1"/>
  <c r="C210" i="1"/>
  <c r="AK210" i="1" s="1"/>
  <c r="AJ209" i="1"/>
  <c r="AE209" i="1"/>
  <c r="F209" i="1"/>
  <c r="C209" i="1"/>
  <c r="AK209" i="1" s="1"/>
  <c r="D209" i="1" s="1"/>
  <c r="AJ208" i="1"/>
  <c r="AE208" i="1"/>
  <c r="F208" i="1"/>
  <c r="C208" i="1"/>
  <c r="AK208" i="1" s="1"/>
  <c r="D208" i="1" s="1"/>
  <c r="AJ207" i="1"/>
  <c r="AE207" i="1"/>
  <c r="F207" i="1"/>
  <c r="C207" i="1"/>
  <c r="AK207" i="1" s="1"/>
  <c r="D207" i="1" s="1"/>
  <c r="AJ206" i="1"/>
  <c r="AE206" i="1"/>
  <c r="F206" i="1"/>
  <c r="C206" i="1"/>
  <c r="AK206" i="1" s="1"/>
  <c r="AJ205" i="1"/>
  <c r="AE205" i="1"/>
  <c r="F205" i="1"/>
  <c r="C205" i="1"/>
  <c r="AK205" i="1" s="1"/>
  <c r="D205" i="1" s="1"/>
  <c r="AJ204" i="1"/>
  <c r="AE204" i="1"/>
  <c r="F204" i="1"/>
  <c r="C204" i="1"/>
  <c r="AK204" i="1" s="1"/>
  <c r="D204" i="1" s="1"/>
  <c r="AJ203" i="1"/>
  <c r="AE203" i="1"/>
  <c r="F203" i="1"/>
  <c r="C203" i="1"/>
  <c r="AK203" i="1" s="1"/>
  <c r="D203" i="1" s="1"/>
  <c r="AJ202" i="1"/>
  <c r="AE202" i="1"/>
  <c r="F202" i="1"/>
  <c r="C202" i="1"/>
  <c r="AK202" i="1" s="1"/>
  <c r="D202" i="1" s="1"/>
  <c r="AJ201" i="1"/>
  <c r="AE201" i="1"/>
  <c r="F201" i="1"/>
  <c r="C201" i="1"/>
  <c r="AK201" i="1" s="1"/>
  <c r="D201" i="1" s="1"/>
  <c r="AJ200" i="1"/>
  <c r="AE200" i="1"/>
  <c r="F200" i="1"/>
  <c r="C200" i="1"/>
  <c r="AK200" i="1" s="1"/>
  <c r="AJ199" i="1"/>
  <c r="AE199" i="1"/>
  <c r="F199" i="1"/>
  <c r="C199" i="1"/>
  <c r="AK199" i="1" s="1"/>
  <c r="D199" i="1" s="1"/>
  <c r="AJ198" i="1"/>
  <c r="AE198" i="1"/>
  <c r="F198" i="1"/>
  <c r="C198" i="1"/>
  <c r="AK198" i="1" s="1"/>
  <c r="D198" i="1" s="1"/>
  <c r="AJ197" i="1"/>
  <c r="AE197" i="1"/>
  <c r="F197" i="1"/>
  <c r="C197" i="1"/>
  <c r="AK197" i="1" s="1"/>
  <c r="D197" i="1" s="1"/>
  <c r="AJ196" i="1"/>
  <c r="AE196" i="1"/>
  <c r="F196" i="1"/>
  <c r="C196" i="1"/>
  <c r="AK196" i="1" s="1"/>
  <c r="D196" i="1" s="1"/>
  <c r="AJ195" i="1"/>
  <c r="AE195" i="1"/>
  <c r="F195" i="1"/>
  <c r="C195" i="1"/>
  <c r="AK195" i="1" s="1"/>
  <c r="D195" i="1" s="1"/>
  <c r="AJ194" i="1"/>
  <c r="AE194" i="1"/>
  <c r="F194" i="1"/>
  <c r="C194" i="1"/>
  <c r="AK194" i="1" s="1"/>
  <c r="D194" i="1" s="1"/>
  <c r="AJ193" i="1"/>
  <c r="AE193" i="1"/>
  <c r="F193" i="1"/>
  <c r="C193" i="1"/>
  <c r="AK193" i="1" s="1"/>
  <c r="D193" i="1" s="1"/>
  <c r="AJ192" i="1"/>
  <c r="AE192" i="1"/>
  <c r="F192" i="1"/>
  <c r="C192" i="1"/>
  <c r="AK192" i="1" s="1"/>
  <c r="D192" i="1" s="1"/>
  <c r="AJ191" i="1"/>
  <c r="AE191" i="1"/>
  <c r="F191" i="1"/>
  <c r="C191" i="1"/>
  <c r="AK191" i="1" s="1"/>
  <c r="AJ190" i="1"/>
  <c r="AE190" i="1"/>
  <c r="F190" i="1"/>
  <c r="C190" i="1"/>
  <c r="AK190" i="1" s="1"/>
  <c r="D190" i="1" s="1"/>
  <c r="AJ189" i="1"/>
  <c r="AE189" i="1"/>
  <c r="F189" i="1"/>
  <c r="C189" i="1"/>
  <c r="AK189" i="1" s="1"/>
  <c r="AJ188" i="1"/>
  <c r="AE188" i="1"/>
  <c r="F188" i="1"/>
  <c r="C188" i="1"/>
  <c r="AK188" i="1" s="1"/>
  <c r="D188" i="1" s="1"/>
  <c r="AJ187" i="1"/>
  <c r="AE187" i="1"/>
  <c r="F187" i="1"/>
  <c r="C187" i="1"/>
  <c r="AK187" i="1" s="1"/>
  <c r="D187" i="1" s="1"/>
  <c r="AJ186" i="1"/>
  <c r="AE186" i="1"/>
  <c r="F186" i="1"/>
  <c r="C186" i="1"/>
  <c r="AK186" i="1" s="1"/>
  <c r="D186" i="1" s="1"/>
  <c r="AJ185" i="1"/>
  <c r="AE185" i="1"/>
  <c r="F185" i="1"/>
  <c r="C185" i="1"/>
  <c r="AK185" i="1" s="1"/>
  <c r="D185" i="1" s="1"/>
  <c r="AJ184" i="1"/>
  <c r="AE184" i="1"/>
  <c r="F184" i="1"/>
  <c r="C184" i="1"/>
  <c r="AK184" i="1" s="1"/>
  <c r="D184" i="1" s="1"/>
  <c r="AJ183" i="1"/>
  <c r="AE183" i="1"/>
  <c r="F183" i="1"/>
  <c r="C183" i="1"/>
  <c r="AK183" i="1" s="1"/>
  <c r="D183" i="1" s="1"/>
  <c r="AJ182" i="1"/>
  <c r="AE182" i="1"/>
  <c r="F182" i="1"/>
  <c r="C182" i="1"/>
  <c r="AK182" i="1" s="1"/>
  <c r="D182" i="1" s="1"/>
  <c r="AJ181" i="1"/>
  <c r="AE181" i="1"/>
  <c r="F181" i="1"/>
  <c r="C181" i="1"/>
  <c r="AK181" i="1" s="1"/>
  <c r="D181" i="1" s="1"/>
  <c r="AJ180" i="1"/>
  <c r="AE180" i="1"/>
  <c r="C180" i="1"/>
  <c r="AK180" i="1" s="1"/>
  <c r="D180" i="1" s="1"/>
  <c r="AJ179" i="1"/>
  <c r="AE179" i="1"/>
  <c r="F179" i="1"/>
  <c r="C179" i="1"/>
  <c r="AK179" i="1" s="1"/>
  <c r="D179" i="1" s="1"/>
  <c r="AJ178" i="1"/>
  <c r="AE178" i="1"/>
  <c r="C178" i="1"/>
  <c r="AK178" i="1" s="1"/>
  <c r="D178" i="1" s="1"/>
  <c r="AJ177" i="1"/>
  <c r="AE177" i="1"/>
  <c r="F177" i="1"/>
  <c r="C177" i="1"/>
  <c r="AK177" i="1" s="1"/>
  <c r="D177" i="1" s="1"/>
  <c r="AJ176" i="1"/>
  <c r="AE176" i="1"/>
  <c r="F176" i="1"/>
  <c r="C176" i="1"/>
  <c r="AK176" i="1" s="1"/>
  <c r="D176" i="1" s="1"/>
  <c r="AJ175" i="1"/>
  <c r="AE175" i="1"/>
  <c r="F175" i="1"/>
  <c r="C175" i="1"/>
  <c r="AK175" i="1" s="1"/>
  <c r="D175" i="1" s="1"/>
  <c r="AJ174" i="1"/>
  <c r="AE174" i="1"/>
  <c r="F174" i="1"/>
  <c r="C174" i="1"/>
  <c r="AK174" i="1" s="1"/>
  <c r="D174" i="1" s="1"/>
  <c r="AJ173" i="1"/>
  <c r="AE173" i="1"/>
  <c r="F173" i="1"/>
  <c r="C173" i="1"/>
  <c r="AK173" i="1" s="1"/>
  <c r="D173" i="1" s="1"/>
  <c r="AJ172" i="1"/>
  <c r="AE172" i="1"/>
  <c r="F172" i="1"/>
  <c r="C172" i="1"/>
  <c r="AK172" i="1" s="1"/>
  <c r="D172" i="1" s="1"/>
  <c r="AJ171" i="1"/>
  <c r="AE171" i="1"/>
  <c r="F171" i="1"/>
  <c r="C171" i="1"/>
  <c r="AK171" i="1" s="1"/>
  <c r="D171" i="1" s="1"/>
  <c r="AJ170" i="1"/>
  <c r="AE170" i="1"/>
  <c r="F170" i="1"/>
  <c r="C170" i="1"/>
  <c r="AK170" i="1" s="1"/>
  <c r="D170" i="1" s="1"/>
  <c r="AJ169" i="1"/>
  <c r="AE169" i="1"/>
  <c r="F169" i="1"/>
  <c r="C169" i="1"/>
  <c r="AK169" i="1" s="1"/>
  <c r="D169" i="1" s="1"/>
  <c r="AJ168" i="1"/>
  <c r="AE168" i="1"/>
  <c r="F168" i="1"/>
  <c r="C168" i="1"/>
  <c r="AK168" i="1" s="1"/>
  <c r="D168" i="1" s="1"/>
  <c r="AJ167" i="1"/>
  <c r="AE167" i="1"/>
  <c r="F167" i="1"/>
  <c r="C167" i="1"/>
  <c r="AK167" i="1" s="1"/>
  <c r="D167" i="1" s="1"/>
  <c r="AJ166" i="1"/>
  <c r="AE166" i="1"/>
  <c r="F166" i="1"/>
  <c r="C166" i="1"/>
  <c r="AK166" i="1" s="1"/>
  <c r="D166" i="1" s="1"/>
  <c r="AJ165" i="1"/>
  <c r="AE165" i="1"/>
  <c r="C165" i="1"/>
  <c r="AK165" i="1" s="1"/>
  <c r="D165" i="1" s="1"/>
  <c r="AJ164" i="1"/>
  <c r="AE164" i="1"/>
  <c r="F164" i="1"/>
  <c r="C164" i="1"/>
  <c r="AK164" i="1" s="1"/>
  <c r="D164" i="1" s="1"/>
  <c r="AJ163" i="1"/>
  <c r="AE163" i="1"/>
  <c r="F163" i="1"/>
  <c r="C163" i="1"/>
  <c r="AK163" i="1" s="1"/>
  <c r="D163" i="1" s="1"/>
  <c r="AJ162" i="1"/>
  <c r="AE162" i="1"/>
  <c r="F162" i="1"/>
  <c r="C162" i="1"/>
  <c r="AK162" i="1" s="1"/>
  <c r="D162" i="1" s="1"/>
  <c r="AJ161" i="1"/>
  <c r="AE161" i="1"/>
  <c r="F161" i="1"/>
  <c r="C161" i="1"/>
  <c r="AK161" i="1" s="1"/>
  <c r="D161" i="1" s="1"/>
  <c r="AJ160" i="1"/>
  <c r="AE160" i="1"/>
  <c r="F160" i="1"/>
  <c r="C160" i="1"/>
  <c r="AK160" i="1" s="1"/>
  <c r="D160" i="1" s="1"/>
  <c r="AJ159" i="1"/>
  <c r="AE159" i="1"/>
  <c r="F159" i="1"/>
  <c r="C159" i="1"/>
  <c r="AK159" i="1" s="1"/>
  <c r="D159" i="1" s="1"/>
  <c r="AJ158" i="1"/>
  <c r="AE158" i="1"/>
  <c r="C158" i="1"/>
  <c r="AK158" i="1" s="1"/>
  <c r="D158" i="1" s="1"/>
  <c r="AJ157" i="1"/>
  <c r="AE157" i="1"/>
  <c r="F157" i="1"/>
  <c r="C157" i="1"/>
  <c r="AK157" i="1" s="1"/>
  <c r="D157" i="1" s="1"/>
  <c r="AJ156" i="1"/>
  <c r="AE156" i="1"/>
  <c r="F156" i="1"/>
  <c r="C156" i="1"/>
  <c r="AK156" i="1" s="1"/>
  <c r="D156" i="1" s="1"/>
  <c r="AJ155" i="1"/>
  <c r="AE155" i="1"/>
  <c r="F155" i="1"/>
  <c r="C155" i="1"/>
  <c r="AK155" i="1" s="1"/>
  <c r="D155" i="1" s="1"/>
  <c r="AJ154" i="1"/>
  <c r="AE154" i="1"/>
  <c r="F154" i="1"/>
  <c r="C154" i="1"/>
  <c r="AK154" i="1" s="1"/>
  <c r="D154" i="1" s="1"/>
  <c r="AJ153" i="1"/>
  <c r="AE153" i="1"/>
  <c r="F153" i="1"/>
  <c r="C153" i="1"/>
  <c r="AK153" i="1" s="1"/>
  <c r="D153" i="1" s="1"/>
  <c r="AJ152" i="1"/>
  <c r="AE152" i="1"/>
  <c r="F152" i="1"/>
  <c r="C152" i="1"/>
  <c r="AK152" i="1" s="1"/>
  <c r="D152" i="1" s="1"/>
  <c r="AJ151" i="1"/>
  <c r="AE151" i="1"/>
  <c r="C151" i="1"/>
  <c r="AK151" i="1" s="1"/>
  <c r="D151" i="1" s="1"/>
  <c r="AJ150" i="1"/>
  <c r="AE150" i="1"/>
  <c r="F150" i="1"/>
  <c r="C150" i="1"/>
  <c r="AK150" i="1" s="1"/>
  <c r="D150" i="1" s="1"/>
  <c r="AJ149" i="1"/>
  <c r="AE149" i="1"/>
  <c r="F149" i="1"/>
  <c r="C149" i="1"/>
  <c r="AK149" i="1" s="1"/>
  <c r="D149" i="1" s="1"/>
  <c r="AJ148" i="1"/>
  <c r="AE148" i="1"/>
  <c r="F148" i="1"/>
  <c r="C148" i="1"/>
  <c r="AK148" i="1" s="1"/>
  <c r="D148" i="1" s="1"/>
  <c r="AJ147" i="1"/>
  <c r="AE147" i="1"/>
  <c r="F147" i="1"/>
  <c r="C147" i="1"/>
  <c r="AK147" i="1" s="1"/>
  <c r="D147" i="1" s="1"/>
  <c r="AJ146" i="1"/>
  <c r="AE146" i="1"/>
  <c r="F146" i="1"/>
  <c r="C146" i="1"/>
  <c r="AK146" i="1" s="1"/>
  <c r="D146" i="1" s="1"/>
  <c r="AJ145" i="1"/>
  <c r="AE145" i="1"/>
  <c r="F145" i="1"/>
  <c r="C145" i="1"/>
  <c r="AK145" i="1" s="1"/>
  <c r="D145" i="1" s="1"/>
  <c r="AJ144" i="1"/>
  <c r="AE144" i="1"/>
  <c r="F144" i="1"/>
  <c r="C144" i="1"/>
  <c r="AK144" i="1" s="1"/>
  <c r="D144" i="1" s="1"/>
  <c r="AJ143" i="1"/>
  <c r="AE143" i="1"/>
  <c r="C143" i="1"/>
  <c r="AK143" i="1" s="1"/>
  <c r="D143" i="1" s="1"/>
  <c r="AJ142" i="1"/>
  <c r="AE142" i="1"/>
  <c r="F142" i="1"/>
  <c r="C142" i="1"/>
  <c r="AK142" i="1" s="1"/>
  <c r="D142" i="1" s="1"/>
  <c r="AJ141" i="1"/>
  <c r="AE141" i="1"/>
  <c r="C141" i="1"/>
  <c r="AK141" i="1" s="1"/>
  <c r="D141" i="1" s="1"/>
  <c r="AJ140" i="1"/>
  <c r="AE140" i="1"/>
  <c r="F140" i="1"/>
  <c r="C140" i="1"/>
  <c r="AK140" i="1" s="1"/>
  <c r="D140" i="1" s="1"/>
  <c r="AJ139" i="1"/>
  <c r="AE139" i="1"/>
  <c r="C139" i="1"/>
  <c r="AK139" i="1" s="1"/>
  <c r="D139" i="1" s="1"/>
  <c r="AJ138" i="1"/>
  <c r="AE138" i="1"/>
  <c r="F138" i="1"/>
  <c r="C138" i="1"/>
  <c r="AK138" i="1" s="1"/>
  <c r="D138" i="1" s="1"/>
  <c r="AJ137" i="1"/>
  <c r="AE137" i="1"/>
  <c r="C137" i="1"/>
  <c r="AK137" i="1" s="1"/>
  <c r="D137" i="1" s="1"/>
  <c r="AJ136" i="1"/>
  <c r="AE136" i="1"/>
  <c r="F136" i="1"/>
  <c r="C136" i="1"/>
  <c r="AK136" i="1" s="1"/>
  <c r="D136" i="1" s="1"/>
  <c r="AJ135" i="1"/>
  <c r="AE135" i="1"/>
  <c r="C135" i="1"/>
  <c r="AK135" i="1" s="1"/>
  <c r="D135" i="1" s="1"/>
  <c r="AJ134" i="1"/>
  <c r="AE134" i="1"/>
  <c r="F134" i="1"/>
  <c r="C134" i="1"/>
  <c r="AK134" i="1" s="1"/>
  <c r="D134" i="1" s="1"/>
  <c r="AJ133" i="1"/>
  <c r="AE133" i="1"/>
  <c r="C133" i="1"/>
  <c r="AK133" i="1" s="1"/>
  <c r="D133" i="1" s="1"/>
  <c r="AJ132" i="1"/>
  <c r="AE132" i="1"/>
  <c r="F132" i="1"/>
  <c r="C132" i="1"/>
  <c r="AK132" i="1" s="1"/>
  <c r="D132" i="1" s="1"/>
  <c r="AJ131" i="1"/>
  <c r="AE131" i="1"/>
  <c r="F131" i="1"/>
  <c r="C131" i="1"/>
  <c r="AK131" i="1" s="1"/>
  <c r="D131" i="1" s="1"/>
  <c r="AJ130" i="1"/>
  <c r="AE130" i="1"/>
  <c r="F130" i="1"/>
  <c r="C130" i="1"/>
  <c r="AK130" i="1" s="1"/>
  <c r="D130" i="1" s="1"/>
  <c r="AJ129" i="1"/>
  <c r="AE129" i="1"/>
  <c r="F129" i="1"/>
  <c r="C129" i="1"/>
  <c r="AK129" i="1" s="1"/>
  <c r="D129" i="1" s="1"/>
  <c r="AJ128" i="1"/>
  <c r="AE128" i="1"/>
  <c r="F128" i="1"/>
  <c r="C128" i="1"/>
  <c r="AK128" i="1" s="1"/>
  <c r="D128" i="1" s="1"/>
  <c r="AJ127" i="1"/>
  <c r="AE127" i="1"/>
  <c r="F127" i="1"/>
  <c r="C127" i="1"/>
  <c r="AK127" i="1" s="1"/>
  <c r="D127" i="1" s="1"/>
  <c r="AJ126" i="1"/>
  <c r="AE126" i="1"/>
  <c r="F126" i="1"/>
  <c r="C126" i="1"/>
  <c r="AK126" i="1" s="1"/>
  <c r="D126" i="1" s="1"/>
  <c r="AJ125" i="1"/>
  <c r="AE125" i="1"/>
  <c r="F125" i="1"/>
  <c r="C125" i="1"/>
  <c r="AK125" i="1" s="1"/>
  <c r="D125" i="1" s="1"/>
  <c r="AJ124" i="1"/>
  <c r="AE124" i="1"/>
  <c r="F124" i="1"/>
  <c r="C124" i="1"/>
  <c r="AK124" i="1" s="1"/>
  <c r="D124" i="1" s="1"/>
  <c r="AJ123" i="1"/>
  <c r="AE123" i="1"/>
  <c r="F123" i="1"/>
  <c r="C123" i="1"/>
  <c r="AK123" i="1" s="1"/>
  <c r="D123" i="1" s="1"/>
  <c r="AJ122" i="1"/>
  <c r="AE122" i="1"/>
  <c r="F122" i="1"/>
  <c r="C122" i="1"/>
  <c r="AK122" i="1" s="1"/>
  <c r="D122" i="1" s="1"/>
  <c r="AJ121" i="1"/>
  <c r="AE121" i="1"/>
  <c r="F121" i="1"/>
  <c r="C121" i="1"/>
  <c r="AK121" i="1" s="1"/>
  <c r="D121" i="1" s="1"/>
  <c r="AJ120" i="1"/>
  <c r="AE120" i="1"/>
  <c r="F120" i="1"/>
  <c r="C120" i="1"/>
  <c r="AK120" i="1" s="1"/>
  <c r="D120" i="1" s="1"/>
  <c r="AJ119" i="1"/>
  <c r="AE119" i="1"/>
  <c r="F119" i="1"/>
  <c r="C119" i="1"/>
  <c r="AK119" i="1" s="1"/>
  <c r="D119" i="1" s="1"/>
  <c r="AJ118" i="1"/>
  <c r="AE118" i="1"/>
  <c r="F118" i="1"/>
  <c r="C118" i="1"/>
  <c r="AK118" i="1" s="1"/>
  <c r="D118" i="1" s="1"/>
  <c r="AJ117" i="1"/>
  <c r="AE117" i="1"/>
  <c r="F117" i="1"/>
  <c r="C117" i="1"/>
  <c r="AK117" i="1" s="1"/>
  <c r="D117" i="1" s="1"/>
  <c r="AJ116" i="1"/>
  <c r="AE116" i="1"/>
  <c r="F116" i="1"/>
  <c r="C116" i="1"/>
  <c r="AK116" i="1" s="1"/>
  <c r="D116" i="1" s="1"/>
  <c r="AJ115" i="1"/>
  <c r="AE115" i="1"/>
  <c r="F115" i="1"/>
  <c r="C115" i="1"/>
  <c r="AK115" i="1" s="1"/>
  <c r="D115" i="1" s="1"/>
  <c r="AJ114" i="1"/>
  <c r="AE114" i="1"/>
  <c r="F114" i="1"/>
  <c r="C114" i="1"/>
  <c r="AK114" i="1" s="1"/>
  <c r="D114" i="1" s="1"/>
  <c r="AJ113" i="1"/>
  <c r="AE113" i="1"/>
  <c r="C113" i="1"/>
  <c r="AK113" i="1" s="1"/>
  <c r="D113" i="1" s="1"/>
  <c r="AJ112" i="1"/>
  <c r="AE112" i="1"/>
  <c r="F112" i="1"/>
  <c r="C112" i="1"/>
  <c r="AK112" i="1" s="1"/>
  <c r="D112" i="1" s="1"/>
  <c r="AJ111" i="1"/>
  <c r="AE111" i="1"/>
  <c r="F111" i="1"/>
  <c r="C111" i="1"/>
  <c r="AK111" i="1" s="1"/>
  <c r="D111" i="1" s="1"/>
  <c r="AJ110" i="1"/>
  <c r="AE110" i="1"/>
  <c r="F110" i="1"/>
  <c r="C110" i="1"/>
  <c r="AK110" i="1" s="1"/>
  <c r="D110" i="1" s="1"/>
  <c r="AJ109" i="1"/>
  <c r="AE109" i="1"/>
  <c r="F109" i="1"/>
  <c r="C109" i="1"/>
  <c r="AK109" i="1" s="1"/>
  <c r="D109" i="1" s="1"/>
  <c r="AJ108" i="1"/>
  <c r="AE108" i="1"/>
  <c r="C108" i="1"/>
  <c r="AK108" i="1" s="1"/>
  <c r="D108" i="1" s="1"/>
  <c r="AJ107" i="1"/>
  <c r="AE107" i="1"/>
  <c r="F107" i="1"/>
  <c r="C107" i="1"/>
  <c r="AK107" i="1" s="1"/>
  <c r="D107" i="1" s="1"/>
  <c r="AJ106" i="1"/>
  <c r="AE106" i="1"/>
  <c r="F106" i="1"/>
  <c r="C106" i="1"/>
  <c r="AK106" i="1" s="1"/>
  <c r="D106" i="1" s="1"/>
  <c r="AJ105" i="1"/>
  <c r="AE105" i="1"/>
  <c r="F105" i="1"/>
  <c r="C105" i="1"/>
  <c r="AK105" i="1" s="1"/>
  <c r="D105" i="1" s="1"/>
  <c r="AJ104" i="1"/>
  <c r="AE104" i="1"/>
  <c r="C104" i="1"/>
  <c r="AK104" i="1" s="1"/>
  <c r="D104" i="1" s="1"/>
  <c r="AJ103" i="1"/>
  <c r="AE103" i="1"/>
  <c r="F103" i="1"/>
  <c r="C103" i="1"/>
  <c r="AK103" i="1" s="1"/>
  <c r="D103" i="1" s="1"/>
  <c r="AJ102" i="1"/>
  <c r="AE102" i="1"/>
  <c r="C102" i="1"/>
  <c r="AK102" i="1" s="1"/>
  <c r="D102" i="1" s="1"/>
  <c r="AJ101" i="1"/>
  <c r="AE101" i="1"/>
  <c r="F101" i="1"/>
  <c r="C101" i="1"/>
  <c r="AK101" i="1" s="1"/>
  <c r="D101" i="1" s="1"/>
  <c r="AJ100" i="1"/>
  <c r="AE100" i="1"/>
  <c r="F100" i="1"/>
  <c r="C100" i="1"/>
  <c r="AK100" i="1" s="1"/>
  <c r="D100" i="1" s="1"/>
  <c r="AJ99" i="1"/>
  <c r="AE99" i="1"/>
  <c r="F99" i="1"/>
  <c r="C99" i="1"/>
  <c r="AK99" i="1" s="1"/>
  <c r="AJ98" i="1"/>
  <c r="AE98" i="1"/>
  <c r="F98" i="1"/>
  <c r="C98" i="1"/>
  <c r="AK98" i="1" s="1"/>
  <c r="D98" i="1" s="1"/>
  <c r="AJ97" i="1"/>
  <c r="AE97" i="1"/>
  <c r="F97" i="1"/>
  <c r="C97" i="1"/>
  <c r="AK97" i="1" s="1"/>
  <c r="D97" i="1" s="1"/>
  <c r="AJ96" i="1"/>
  <c r="AE96" i="1"/>
  <c r="F96" i="1"/>
  <c r="C96" i="1"/>
  <c r="AK96" i="1" s="1"/>
  <c r="AJ95" i="1"/>
  <c r="AE95" i="1"/>
  <c r="C95" i="1"/>
  <c r="AK95" i="1" s="1"/>
  <c r="D95" i="1" s="1"/>
  <c r="AJ94" i="1"/>
  <c r="AE94" i="1"/>
  <c r="C94" i="1"/>
  <c r="AK94" i="1" s="1"/>
  <c r="D94" i="1" s="1"/>
  <c r="AJ93" i="1"/>
  <c r="AE93" i="1"/>
  <c r="F93" i="1"/>
  <c r="C93" i="1"/>
  <c r="AK93" i="1" s="1"/>
  <c r="D93" i="1" s="1"/>
  <c r="AJ92" i="1"/>
  <c r="AE92" i="1"/>
  <c r="F92" i="1"/>
  <c r="C92" i="1"/>
  <c r="AK92" i="1" s="1"/>
  <c r="D92" i="1" s="1"/>
  <c r="AJ91" i="1"/>
  <c r="AE91" i="1"/>
  <c r="F91" i="1"/>
  <c r="C91" i="1"/>
  <c r="AK91" i="1" s="1"/>
  <c r="D91" i="1" s="1"/>
  <c r="AJ90" i="1"/>
  <c r="AE90" i="1"/>
  <c r="F90" i="1"/>
  <c r="C90" i="1"/>
  <c r="AK90" i="1" s="1"/>
  <c r="D90" i="1" s="1"/>
  <c r="AJ89" i="1"/>
  <c r="AE89" i="1"/>
  <c r="F89" i="1"/>
  <c r="C89" i="1"/>
  <c r="AK89" i="1" s="1"/>
  <c r="D89" i="1" s="1"/>
  <c r="AJ88" i="1"/>
  <c r="AE88" i="1"/>
  <c r="F88" i="1"/>
  <c r="C88" i="1"/>
  <c r="AK88" i="1" s="1"/>
  <c r="D88" i="1" s="1"/>
  <c r="AJ87" i="1"/>
  <c r="AE87" i="1"/>
  <c r="F87" i="1"/>
  <c r="C87" i="1"/>
  <c r="AK87" i="1" s="1"/>
  <c r="D87" i="1" s="1"/>
  <c r="AJ86" i="1"/>
  <c r="AE86" i="1"/>
  <c r="F86" i="1"/>
  <c r="C86" i="1"/>
  <c r="AK86" i="1" s="1"/>
  <c r="D86" i="1" s="1"/>
  <c r="AJ85" i="1"/>
  <c r="AE85" i="1"/>
  <c r="F85" i="1"/>
  <c r="C85" i="1"/>
  <c r="AK85" i="1" s="1"/>
  <c r="D85" i="1" s="1"/>
  <c r="AJ84" i="1"/>
  <c r="AE84" i="1"/>
  <c r="F84" i="1"/>
  <c r="C84" i="1"/>
  <c r="AK84" i="1" s="1"/>
  <c r="D84" i="1" s="1"/>
  <c r="AJ83" i="1"/>
  <c r="AE83" i="1"/>
  <c r="F83" i="1"/>
  <c r="C83" i="1"/>
  <c r="AK83" i="1" s="1"/>
  <c r="D83" i="1" s="1"/>
  <c r="AJ82" i="1"/>
  <c r="AE82" i="1"/>
  <c r="F82" i="1"/>
  <c r="C82" i="1"/>
  <c r="AK82" i="1" s="1"/>
  <c r="D82" i="1" s="1"/>
  <c r="AJ81" i="1"/>
  <c r="AE81" i="1"/>
  <c r="F81" i="1"/>
  <c r="C81" i="1"/>
  <c r="AK81" i="1" s="1"/>
  <c r="D81" i="1" s="1"/>
  <c r="AJ80" i="1"/>
  <c r="AE80" i="1"/>
  <c r="F80" i="1"/>
  <c r="C80" i="1"/>
  <c r="AK80" i="1" s="1"/>
  <c r="D80" i="1" s="1"/>
  <c r="AJ79" i="1"/>
  <c r="AE79" i="1"/>
  <c r="F79" i="1"/>
  <c r="C79" i="1"/>
  <c r="AK79" i="1" s="1"/>
  <c r="D79" i="1" s="1"/>
  <c r="AJ78" i="1"/>
  <c r="AE78" i="1"/>
  <c r="F78" i="1"/>
  <c r="C78" i="1"/>
  <c r="AK78" i="1" s="1"/>
  <c r="D78" i="1" s="1"/>
  <c r="AJ77" i="1"/>
  <c r="AE77" i="1"/>
  <c r="F77" i="1"/>
  <c r="C77" i="1"/>
  <c r="AK77" i="1" s="1"/>
  <c r="D77" i="1" s="1"/>
  <c r="AJ76" i="1"/>
  <c r="AE76" i="1"/>
  <c r="F76" i="1"/>
  <c r="C76" i="1"/>
  <c r="AK76" i="1" s="1"/>
  <c r="D76" i="1" s="1"/>
  <c r="AJ75" i="1"/>
  <c r="AE75" i="1"/>
  <c r="F75" i="1"/>
  <c r="C75" i="1"/>
  <c r="AK75" i="1" s="1"/>
  <c r="D75" i="1" s="1"/>
  <c r="AJ74" i="1"/>
  <c r="AE74" i="1"/>
  <c r="F74" i="1"/>
  <c r="C74" i="1"/>
  <c r="AK74" i="1" s="1"/>
  <c r="D74" i="1" s="1"/>
  <c r="AJ73" i="1"/>
  <c r="AE73" i="1"/>
  <c r="F73" i="1"/>
  <c r="C73" i="1"/>
  <c r="AK73" i="1" s="1"/>
  <c r="D73" i="1" s="1"/>
  <c r="AJ72" i="1"/>
  <c r="AE72" i="1"/>
  <c r="F72" i="1"/>
  <c r="C72" i="1"/>
  <c r="AK72" i="1" s="1"/>
  <c r="AJ71" i="1"/>
  <c r="AE71" i="1"/>
  <c r="F71" i="1"/>
  <c r="C71" i="1"/>
  <c r="AK71" i="1" s="1"/>
  <c r="D71" i="1" s="1"/>
  <c r="AJ70" i="1"/>
  <c r="AE70" i="1"/>
  <c r="F70" i="1"/>
  <c r="C70" i="1"/>
  <c r="AK70" i="1" s="1"/>
  <c r="D70" i="1" s="1"/>
  <c r="AJ69" i="1"/>
  <c r="AE69" i="1"/>
  <c r="F69" i="1"/>
  <c r="C69" i="1"/>
  <c r="AK69" i="1" s="1"/>
  <c r="D69" i="1" s="1"/>
  <c r="AJ68" i="1"/>
  <c r="AE68" i="1"/>
  <c r="F68" i="1"/>
  <c r="C68" i="1"/>
  <c r="AK68" i="1" s="1"/>
  <c r="D68" i="1" s="1"/>
  <c r="AJ67" i="1"/>
  <c r="AE67" i="1"/>
  <c r="F67" i="1"/>
  <c r="C67" i="1"/>
  <c r="AK67" i="1" s="1"/>
  <c r="D67" i="1" s="1"/>
  <c r="AJ66" i="1"/>
  <c r="AE66" i="1"/>
  <c r="F66" i="1"/>
  <c r="C66" i="1"/>
  <c r="AK66" i="1" s="1"/>
  <c r="D66" i="1" s="1"/>
  <c r="AJ65" i="1"/>
  <c r="AE65" i="1"/>
  <c r="F65" i="1"/>
  <c r="C65" i="1"/>
  <c r="AK65" i="1" s="1"/>
  <c r="D65" i="1" s="1"/>
  <c r="AJ64" i="1"/>
  <c r="AE64" i="1"/>
  <c r="F64" i="1"/>
  <c r="C64" i="1"/>
  <c r="AK64" i="1" s="1"/>
  <c r="D64" i="1" s="1"/>
  <c r="AJ63" i="1"/>
  <c r="AE63" i="1"/>
  <c r="F63" i="1"/>
  <c r="C63" i="1"/>
  <c r="AK63" i="1" s="1"/>
  <c r="D63" i="1" s="1"/>
  <c r="AJ62" i="1"/>
  <c r="AE62" i="1"/>
  <c r="F62" i="1"/>
  <c r="C62" i="1"/>
  <c r="AK62" i="1" s="1"/>
  <c r="AJ61" i="1"/>
  <c r="AE61" i="1"/>
  <c r="C61" i="1"/>
  <c r="AK61" i="1" s="1"/>
  <c r="D61" i="1" s="1"/>
  <c r="AJ60" i="1"/>
  <c r="AE60" i="1"/>
  <c r="C60" i="1"/>
  <c r="AK60" i="1" s="1"/>
  <c r="D60" i="1" s="1"/>
  <c r="AJ59" i="1"/>
  <c r="AE59" i="1"/>
  <c r="C59" i="1"/>
  <c r="AK59" i="1" s="1"/>
  <c r="D59" i="1" s="1"/>
  <c r="AJ58" i="1"/>
  <c r="AE58" i="1"/>
  <c r="F58" i="1"/>
  <c r="C58" i="1"/>
  <c r="AK58" i="1" s="1"/>
  <c r="D58" i="1" s="1"/>
  <c r="AJ57" i="1"/>
  <c r="AE57" i="1"/>
  <c r="F57" i="1"/>
  <c r="C57" i="1"/>
  <c r="AK57" i="1" s="1"/>
  <c r="D57" i="1" s="1"/>
  <c r="AJ56" i="1"/>
  <c r="AE56" i="1"/>
  <c r="C56" i="1"/>
  <c r="AK56" i="1" s="1"/>
  <c r="D56" i="1" s="1"/>
  <c r="AJ55" i="1"/>
  <c r="AE55" i="1"/>
  <c r="C55" i="1"/>
  <c r="AK55" i="1" s="1"/>
  <c r="D55" i="1" s="1"/>
  <c r="AJ54" i="1"/>
  <c r="AE54" i="1"/>
  <c r="F54" i="1"/>
  <c r="C54" i="1"/>
  <c r="AK54" i="1" s="1"/>
  <c r="D54" i="1" s="1"/>
  <c r="AJ53" i="1"/>
  <c r="AE53" i="1"/>
  <c r="F53" i="1"/>
  <c r="C53" i="1"/>
  <c r="AK53" i="1" s="1"/>
  <c r="D53" i="1" s="1"/>
  <c r="AJ52" i="1"/>
  <c r="AE52" i="1"/>
  <c r="F52" i="1"/>
  <c r="C52" i="1"/>
  <c r="AK52" i="1" s="1"/>
  <c r="D52" i="1" s="1"/>
  <c r="AJ51" i="1"/>
  <c r="AE51" i="1"/>
  <c r="F51" i="1"/>
  <c r="C51" i="1"/>
  <c r="AK51" i="1" s="1"/>
  <c r="D51" i="1" s="1"/>
  <c r="AJ50" i="1"/>
  <c r="AE50" i="1"/>
  <c r="F50" i="1"/>
  <c r="C50" i="1"/>
  <c r="AK50" i="1" s="1"/>
  <c r="D50" i="1" s="1"/>
  <c r="AJ49" i="1"/>
  <c r="AE49" i="1"/>
  <c r="F49" i="1"/>
  <c r="C49" i="1"/>
  <c r="AK49" i="1" s="1"/>
  <c r="D49" i="1" s="1"/>
  <c r="AJ48" i="1"/>
  <c r="AE48" i="1"/>
  <c r="F48" i="1"/>
  <c r="C48" i="1"/>
  <c r="AK48" i="1" s="1"/>
  <c r="D48" i="1" s="1"/>
  <c r="AJ47" i="1"/>
  <c r="AE47" i="1"/>
  <c r="F47" i="1"/>
  <c r="C47" i="1"/>
  <c r="AK47" i="1" s="1"/>
  <c r="D47" i="1" s="1"/>
  <c r="AJ46" i="1"/>
  <c r="AE46" i="1"/>
  <c r="F46" i="1"/>
  <c r="C46" i="1"/>
  <c r="AK46" i="1" s="1"/>
  <c r="D46" i="1" s="1"/>
  <c r="AJ45" i="1"/>
  <c r="AE45" i="1"/>
  <c r="F45" i="1"/>
  <c r="C45" i="1"/>
  <c r="AK45" i="1" s="1"/>
  <c r="D45" i="1" s="1"/>
  <c r="AJ44" i="1"/>
  <c r="AE44" i="1"/>
  <c r="F44" i="1"/>
  <c r="C44" i="1"/>
  <c r="AK44" i="1" s="1"/>
  <c r="D44" i="1" s="1"/>
  <c r="AJ43" i="1"/>
  <c r="AE43" i="1"/>
  <c r="F43" i="1"/>
  <c r="C43" i="1"/>
  <c r="AK43" i="1" s="1"/>
  <c r="D43" i="1" s="1"/>
  <c r="AJ42" i="1"/>
  <c r="AE42" i="1"/>
  <c r="F42" i="1"/>
  <c r="C42" i="1"/>
  <c r="AK42" i="1" s="1"/>
  <c r="D42" i="1" s="1"/>
  <c r="AJ41" i="1"/>
  <c r="AE41" i="1"/>
  <c r="F41" i="1"/>
  <c r="C41" i="1"/>
  <c r="AK41" i="1" s="1"/>
  <c r="D41" i="1" s="1"/>
  <c r="AJ40" i="1"/>
  <c r="AE40" i="1"/>
  <c r="F40" i="1"/>
  <c r="C40" i="1"/>
  <c r="AK40" i="1" s="1"/>
  <c r="D40" i="1" s="1"/>
  <c r="AJ39" i="1"/>
  <c r="AE39" i="1"/>
  <c r="F39" i="1"/>
  <c r="C39" i="1"/>
  <c r="AK39" i="1" s="1"/>
  <c r="D39" i="1" s="1"/>
  <c r="AJ38" i="1"/>
  <c r="AE38" i="1"/>
  <c r="F38" i="1"/>
  <c r="C38" i="1"/>
  <c r="AK38" i="1" s="1"/>
  <c r="D38" i="1" s="1"/>
  <c r="AJ37" i="1"/>
  <c r="AE37" i="1"/>
  <c r="F37" i="1"/>
  <c r="C37" i="1"/>
  <c r="AK37" i="1" s="1"/>
  <c r="D37" i="1" s="1"/>
  <c r="AJ36" i="1"/>
  <c r="AE36" i="1"/>
  <c r="F36" i="1"/>
  <c r="C36" i="1"/>
  <c r="AK36" i="1" s="1"/>
  <c r="D36" i="1" s="1"/>
  <c r="AJ35" i="1"/>
  <c r="AE35" i="1"/>
  <c r="F35" i="1"/>
  <c r="C35" i="1"/>
  <c r="AK35" i="1" s="1"/>
  <c r="D35" i="1" s="1"/>
  <c r="AJ34" i="1"/>
  <c r="AE34" i="1"/>
  <c r="F34" i="1"/>
  <c r="C34" i="1"/>
  <c r="AK34" i="1" s="1"/>
  <c r="D34" i="1" s="1"/>
  <c r="AJ33" i="1"/>
  <c r="AE33" i="1"/>
  <c r="F33" i="1"/>
  <c r="C33" i="1"/>
  <c r="AK33" i="1" s="1"/>
  <c r="D33" i="1" s="1"/>
  <c r="AJ32" i="1"/>
  <c r="AE32" i="1"/>
  <c r="F32" i="1"/>
  <c r="C32" i="1"/>
  <c r="AK32" i="1" s="1"/>
  <c r="D32" i="1" s="1"/>
  <c r="AJ31" i="1"/>
  <c r="AE31" i="1"/>
  <c r="F31" i="1"/>
  <c r="C31" i="1"/>
  <c r="AK31" i="1" s="1"/>
  <c r="AJ30" i="1"/>
  <c r="AE30" i="1"/>
  <c r="F30" i="1"/>
  <c r="C30" i="1"/>
  <c r="AK30" i="1" s="1"/>
  <c r="D30" i="1" s="1"/>
  <c r="AJ29" i="1"/>
  <c r="AE29" i="1"/>
  <c r="F29" i="1"/>
  <c r="C29" i="1"/>
  <c r="AK29" i="1" s="1"/>
  <c r="D29" i="1" s="1"/>
  <c r="AJ28" i="1"/>
  <c r="AE28" i="1"/>
  <c r="F28" i="1"/>
  <c r="C28" i="1"/>
  <c r="AK28" i="1" s="1"/>
  <c r="D28" i="1" s="1"/>
  <c r="AJ27" i="1"/>
  <c r="AE27" i="1"/>
  <c r="F27" i="1"/>
  <c r="C27" i="1"/>
  <c r="AK27" i="1" s="1"/>
  <c r="D27" i="1" s="1"/>
  <c r="AJ26" i="1"/>
  <c r="AE26" i="1"/>
  <c r="F26" i="1"/>
  <c r="C26" i="1"/>
  <c r="AK26" i="1" s="1"/>
  <c r="D26" i="1" s="1"/>
  <c r="AJ25" i="1"/>
  <c r="AE25" i="1"/>
  <c r="F25" i="1"/>
  <c r="C25" i="1"/>
  <c r="AK25" i="1" s="1"/>
  <c r="D25" i="1" s="1"/>
  <c r="AJ24" i="1"/>
  <c r="AE24" i="1"/>
  <c r="F24" i="1"/>
  <c r="C24" i="1"/>
  <c r="AK24" i="1" s="1"/>
  <c r="D24" i="1" s="1"/>
  <c r="AJ23" i="1"/>
  <c r="AE23" i="1"/>
  <c r="F23" i="1"/>
  <c r="C23" i="1"/>
  <c r="AK23" i="1" s="1"/>
  <c r="AJ22" i="1"/>
  <c r="AE22" i="1"/>
  <c r="F22" i="1"/>
  <c r="C22" i="1"/>
  <c r="AK22" i="1" s="1"/>
  <c r="AJ21" i="1"/>
  <c r="AE21" i="1"/>
  <c r="F21" i="1"/>
  <c r="C21" i="1"/>
  <c r="AK21" i="1" s="1"/>
  <c r="AJ20" i="1"/>
  <c r="AE20" i="1"/>
  <c r="F20" i="1"/>
  <c r="C20" i="1"/>
  <c r="AK20" i="1" s="1"/>
  <c r="AJ19" i="1"/>
  <c r="AE19" i="1"/>
  <c r="C19" i="1"/>
  <c r="AK19" i="1" s="1"/>
  <c r="D19" i="1" s="1"/>
  <c r="AJ18" i="1"/>
  <c r="AE18" i="1"/>
  <c r="F18" i="1"/>
  <c r="C18" i="1"/>
  <c r="AK18" i="1" s="1"/>
  <c r="AJ17" i="1"/>
  <c r="AE17" i="1"/>
  <c r="F17" i="1"/>
  <c r="C17" i="1"/>
  <c r="AK17" i="1" s="1"/>
  <c r="D17" i="1" s="1"/>
  <c r="AJ16" i="1"/>
  <c r="AE16" i="1"/>
  <c r="F16" i="1"/>
  <c r="C16" i="1"/>
  <c r="AK16" i="1" s="1"/>
  <c r="D16" i="1" s="1"/>
  <c r="AJ15" i="1"/>
  <c r="AE15" i="1"/>
  <c r="F15" i="1"/>
  <c r="C15" i="1"/>
  <c r="AK15" i="1" s="1"/>
  <c r="D15" i="1" s="1"/>
  <c r="AJ14" i="1"/>
  <c r="AE14" i="1"/>
  <c r="F14" i="1"/>
  <c r="C14" i="1"/>
  <c r="AK14" i="1" s="1"/>
  <c r="AJ13" i="1"/>
  <c r="AE13" i="1"/>
  <c r="F13" i="1"/>
  <c r="C13" i="1"/>
  <c r="AK13" i="1" s="1"/>
  <c r="D13" i="1" s="1"/>
  <c r="AJ12" i="1"/>
  <c r="AE12" i="1"/>
  <c r="F12" i="1"/>
  <c r="C12" i="1"/>
  <c r="AK12" i="1" s="1"/>
  <c r="D12" i="1" s="1"/>
  <c r="AJ11" i="1"/>
  <c r="AE11" i="1"/>
  <c r="F11" i="1"/>
  <c r="C11" i="1"/>
  <c r="AK11" i="1" s="1"/>
  <c r="D11" i="1" s="1"/>
  <c r="AJ10" i="1"/>
  <c r="AE10" i="1"/>
  <c r="F10" i="1"/>
  <c r="C10" i="1"/>
  <c r="AK10" i="1" s="1"/>
  <c r="D10" i="1" s="1"/>
  <c r="AJ9" i="1"/>
  <c r="AE9" i="1"/>
  <c r="C9" i="1"/>
  <c r="AK9" i="1" s="1"/>
  <c r="D9" i="1" s="1"/>
  <c r="AJ8" i="1"/>
  <c r="AE8" i="1"/>
  <c r="C8" i="1"/>
  <c r="AK8" i="1" s="1"/>
  <c r="D8" i="1" s="1"/>
  <c r="AJ7" i="1"/>
  <c r="AE7" i="1"/>
  <c r="C7" i="1"/>
  <c r="AK7" i="1" s="1"/>
  <c r="D7" i="1" s="1"/>
  <c r="AJ6" i="1"/>
  <c r="AE6" i="1"/>
  <c r="C6" i="1"/>
  <c r="AK6" i="1" s="1"/>
  <c r="D6" i="1" s="1"/>
  <c r="AJ5" i="1"/>
  <c r="AE5" i="1"/>
  <c r="C5" i="1"/>
  <c r="AK5" i="1" s="1"/>
  <c r="AJ4" i="1"/>
  <c r="AE4" i="1"/>
  <c r="F4" i="1"/>
  <c r="C4" i="1"/>
  <c r="AK4" i="1" s="1"/>
  <c r="D4" i="1" s="1"/>
  <c r="AK3" i="1"/>
  <c r="AJ3" i="1"/>
  <c r="AE3" i="1"/>
  <c r="F3" i="1"/>
  <c r="C3" i="1"/>
  <c r="U24" i="3" l="1"/>
  <c r="R24" i="4"/>
  <c r="H96" i="4"/>
  <c r="S24" i="4"/>
  <c r="G14" i="3"/>
  <c r="R7" i="3"/>
  <c r="E13" i="3"/>
  <c r="O11" i="3"/>
  <c r="G13" i="3"/>
  <c r="G50" i="3"/>
  <c r="F50" i="3"/>
  <c r="E50" i="3"/>
  <c r="F50" i="4"/>
  <c r="D50" i="3"/>
  <c r="E50" i="4"/>
  <c r="C50" i="3"/>
  <c r="D50" i="4"/>
  <c r="C50" i="4"/>
  <c r="D21" i="1"/>
  <c r="G7" i="4"/>
  <c r="H7" i="3"/>
  <c r="Q18" i="4"/>
  <c r="S18" i="3"/>
  <c r="F27" i="3"/>
  <c r="D27" i="3"/>
  <c r="F27" i="4"/>
  <c r="E27" i="4"/>
  <c r="D27" i="4"/>
  <c r="C27" i="4"/>
  <c r="G27" i="3"/>
  <c r="E27" i="3"/>
  <c r="C27" i="3"/>
  <c r="D62" i="1"/>
  <c r="F8" i="3"/>
  <c r="F8" i="4"/>
  <c r="E8" i="4"/>
  <c r="D8" i="4"/>
  <c r="C8" i="4"/>
  <c r="G8" i="3"/>
  <c r="D8" i="3"/>
  <c r="C8" i="3"/>
  <c r="D191" i="1"/>
  <c r="E8" i="3"/>
  <c r="G66" i="4"/>
  <c r="H66" i="3"/>
  <c r="Q8" i="3"/>
  <c r="P8" i="4"/>
  <c r="O8" i="4"/>
  <c r="N8" i="4"/>
  <c r="M8" i="4"/>
  <c r="L8" i="4"/>
  <c r="R8" i="3"/>
  <c r="N8" i="3"/>
  <c r="P8" i="3"/>
  <c r="O8" i="3"/>
  <c r="D72" i="1"/>
  <c r="H44" i="3"/>
  <c r="G44" i="4"/>
  <c r="Q12" i="4"/>
  <c r="S12" i="3"/>
  <c r="F23" i="3"/>
  <c r="Q15" i="3"/>
  <c r="D23" i="3"/>
  <c r="P15" i="4"/>
  <c r="O15" i="4"/>
  <c r="N15" i="4"/>
  <c r="F23" i="4"/>
  <c r="M15" i="4"/>
  <c r="E23" i="4"/>
  <c r="L15" i="4"/>
  <c r="D23" i="4"/>
  <c r="C23" i="4"/>
  <c r="R15" i="3"/>
  <c r="O15" i="3"/>
  <c r="N15" i="3"/>
  <c r="G23" i="3"/>
  <c r="C23" i="3"/>
  <c r="E23" i="3"/>
  <c r="P15" i="3"/>
  <c r="D23" i="1"/>
  <c r="F9" i="4"/>
  <c r="E9" i="4"/>
  <c r="D9" i="4"/>
  <c r="C9" i="4"/>
  <c r="F9" i="3"/>
  <c r="E9" i="3"/>
  <c r="G9" i="3"/>
  <c r="D9" i="3"/>
  <c r="C9" i="3"/>
  <c r="D31" i="1"/>
  <c r="Q16" i="4" s="1"/>
  <c r="M13" i="4"/>
  <c r="L13" i="4"/>
  <c r="R13" i="3"/>
  <c r="Q13" i="3"/>
  <c r="P13" i="4"/>
  <c r="P13" i="3"/>
  <c r="O13" i="4"/>
  <c r="O13" i="3"/>
  <c r="N13" i="4"/>
  <c r="N13" i="3"/>
  <c r="D96" i="1"/>
  <c r="D33" i="3"/>
  <c r="P23" i="4"/>
  <c r="F33" i="4"/>
  <c r="O23" i="4"/>
  <c r="E33" i="4"/>
  <c r="N23" i="4"/>
  <c r="D33" i="4"/>
  <c r="M23" i="4"/>
  <c r="Q23" i="3"/>
  <c r="C33" i="4"/>
  <c r="L23" i="4"/>
  <c r="P23" i="3"/>
  <c r="N23" i="3"/>
  <c r="G33" i="3"/>
  <c r="F33" i="3"/>
  <c r="E33" i="3"/>
  <c r="C33" i="3"/>
  <c r="R23" i="3"/>
  <c r="O23" i="3"/>
  <c r="D99" i="1"/>
  <c r="F84" i="4"/>
  <c r="E84" i="4"/>
  <c r="G84" i="3"/>
  <c r="D84" i="4"/>
  <c r="F84" i="3"/>
  <c r="C84" i="4"/>
  <c r="E84" i="3"/>
  <c r="D84" i="3"/>
  <c r="C84" i="3"/>
  <c r="D308" i="1"/>
  <c r="C36" i="3"/>
  <c r="F36" i="4"/>
  <c r="E36" i="4"/>
  <c r="G36" i="3"/>
  <c r="D36" i="4"/>
  <c r="F36" i="3"/>
  <c r="C36" i="4"/>
  <c r="E36" i="3"/>
  <c r="D36" i="3"/>
  <c r="D189" i="1"/>
  <c r="G94" i="4"/>
  <c r="H94" i="3"/>
  <c r="C51" i="3"/>
  <c r="F51" i="4"/>
  <c r="E51" i="4"/>
  <c r="D51" i="4"/>
  <c r="C51" i="4"/>
  <c r="G51" i="3"/>
  <c r="F51" i="3"/>
  <c r="E51" i="3"/>
  <c r="D51" i="3"/>
  <c r="D527" i="1"/>
  <c r="C45" i="3"/>
  <c r="F45" i="4"/>
  <c r="E45" i="4"/>
  <c r="D45" i="4"/>
  <c r="C45" i="4"/>
  <c r="G45" i="3"/>
  <c r="F45" i="3"/>
  <c r="E45" i="3"/>
  <c r="D45" i="3"/>
  <c r="D223" i="1"/>
  <c r="F31" i="4"/>
  <c r="F31" i="3"/>
  <c r="E31" i="4"/>
  <c r="E31" i="3"/>
  <c r="D31" i="4"/>
  <c r="D31" i="3"/>
  <c r="C31" i="4"/>
  <c r="C31" i="3"/>
  <c r="G31" i="3"/>
  <c r="F15" i="4"/>
  <c r="E15" i="4"/>
  <c r="D15" i="4"/>
  <c r="C15" i="4"/>
  <c r="G15" i="3"/>
  <c r="F15" i="3"/>
  <c r="E15" i="3"/>
  <c r="D15" i="3"/>
  <c r="D221" i="1"/>
  <c r="C15" i="3"/>
  <c r="M19" i="4"/>
  <c r="D10" i="4"/>
  <c r="L19" i="4"/>
  <c r="C10" i="4"/>
  <c r="F10" i="3"/>
  <c r="R19" i="3"/>
  <c r="Q19" i="3"/>
  <c r="P19" i="4"/>
  <c r="P19" i="3"/>
  <c r="O19" i="4"/>
  <c r="F10" i="4"/>
  <c r="O19" i="3"/>
  <c r="N19" i="4"/>
  <c r="E10" i="4"/>
  <c r="N19" i="3"/>
  <c r="D10" i="3"/>
  <c r="C10" i="3"/>
  <c r="G10" i="3"/>
  <c r="E10" i="3"/>
  <c r="F66" i="4"/>
  <c r="E66" i="4"/>
  <c r="G66" i="3"/>
  <c r="D66" i="4"/>
  <c r="F66" i="3"/>
  <c r="C66" i="4"/>
  <c r="E66" i="3"/>
  <c r="D66" i="3"/>
  <c r="C66" i="3"/>
  <c r="N32" i="3"/>
  <c r="L32" i="4"/>
  <c r="D22" i="4"/>
  <c r="C22" i="4"/>
  <c r="P16" i="4"/>
  <c r="O16" i="4"/>
  <c r="F22" i="3"/>
  <c r="N16" i="4"/>
  <c r="E22" i="3"/>
  <c r="M16" i="4"/>
  <c r="L16" i="4"/>
  <c r="C22" i="3"/>
  <c r="R16" i="3"/>
  <c r="Q16" i="3"/>
  <c r="P16" i="3"/>
  <c r="F22" i="4"/>
  <c r="O16" i="3"/>
  <c r="E22" i="4"/>
  <c r="G22" i="3"/>
  <c r="N16" i="3"/>
  <c r="D22" i="3"/>
  <c r="D16" i="4"/>
  <c r="Q21" i="3"/>
  <c r="C16" i="4"/>
  <c r="F16" i="3"/>
  <c r="P21" i="4"/>
  <c r="E16" i="3"/>
  <c r="O21" i="4"/>
  <c r="N21" i="4"/>
  <c r="C16" i="3"/>
  <c r="M21" i="4"/>
  <c r="L21" i="4"/>
  <c r="F16" i="4"/>
  <c r="E16" i="4"/>
  <c r="O21" i="3"/>
  <c r="N21" i="3"/>
  <c r="R21" i="3"/>
  <c r="G16" i="3"/>
  <c r="D16" i="3"/>
  <c r="D206" i="1"/>
  <c r="F34" i="3"/>
  <c r="D34" i="3"/>
  <c r="C34" i="3"/>
  <c r="F34" i="4"/>
  <c r="E34" i="4"/>
  <c r="D34" i="4"/>
  <c r="C34" i="4"/>
  <c r="G34" i="3"/>
  <c r="E34" i="3"/>
  <c r="D397" i="1"/>
  <c r="F20" i="3"/>
  <c r="F20" i="4"/>
  <c r="E20" i="4"/>
  <c r="D20" i="4"/>
  <c r="C20" i="4"/>
  <c r="G20" i="3"/>
  <c r="E20" i="3"/>
  <c r="D20" i="3"/>
  <c r="C20" i="3"/>
  <c r="H63" i="3"/>
  <c r="G63" i="4"/>
  <c r="G79" i="3"/>
  <c r="F79" i="4"/>
  <c r="F79" i="3"/>
  <c r="E79" i="4"/>
  <c r="E79" i="3"/>
  <c r="D79" i="4"/>
  <c r="D79" i="3"/>
  <c r="C79" i="4"/>
  <c r="C79" i="3"/>
  <c r="D613" i="1"/>
  <c r="F25" i="4"/>
  <c r="F25" i="3"/>
  <c r="E25" i="4"/>
  <c r="E25" i="3"/>
  <c r="D25" i="4"/>
  <c r="C25" i="4"/>
  <c r="C25" i="3"/>
  <c r="G25" i="3"/>
  <c r="D25" i="3"/>
  <c r="M7" i="4"/>
  <c r="F17" i="3"/>
  <c r="L7" i="4"/>
  <c r="F17" i="4"/>
  <c r="Q7" i="3"/>
  <c r="E17" i="4"/>
  <c r="P7" i="4"/>
  <c r="P7" i="3"/>
  <c r="D17" i="4"/>
  <c r="O7" i="4"/>
  <c r="C17" i="4"/>
  <c r="N7" i="4"/>
  <c r="E17" i="3"/>
  <c r="D17" i="3"/>
  <c r="C17" i="3"/>
  <c r="O7" i="3"/>
  <c r="G17" i="3"/>
  <c r="N7" i="3"/>
  <c r="F80" i="3"/>
  <c r="E80" i="3"/>
  <c r="F80" i="4"/>
  <c r="D80" i="3"/>
  <c r="E80" i="4"/>
  <c r="C80" i="3"/>
  <c r="D80" i="4"/>
  <c r="C80" i="4"/>
  <c r="G80" i="3"/>
  <c r="F29" i="4"/>
  <c r="E29" i="4"/>
  <c r="D29" i="4"/>
  <c r="C29" i="4"/>
  <c r="G29" i="3"/>
  <c r="F29" i="3"/>
  <c r="E29" i="3"/>
  <c r="D29" i="3"/>
  <c r="C29" i="3"/>
  <c r="D315" i="1"/>
  <c r="Q7" i="4" s="1"/>
  <c r="P22" i="4"/>
  <c r="O22" i="4"/>
  <c r="F19" i="4"/>
  <c r="F19" i="3"/>
  <c r="N22" i="4"/>
  <c r="E19" i="4"/>
  <c r="E19" i="3"/>
  <c r="M22" i="4"/>
  <c r="D19" i="4"/>
  <c r="L22" i="4"/>
  <c r="C19" i="4"/>
  <c r="R22" i="3"/>
  <c r="C19" i="3"/>
  <c r="Q22" i="3"/>
  <c r="P22" i="3"/>
  <c r="O22" i="3"/>
  <c r="N22" i="3"/>
  <c r="G19" i="3"/>
  <c r="D19" i="3"/>
  <c r="D428" i="1"/>
  <c r="G20" i="4"/>
  <c r="H20" i="3"/>
  <c r="F71" i="3"/>
  <c r="E71" i="3"/>
  <c r="D71" i="3"/>
  <c r="C71" i="3"/>
  <c r="F71" i="4"/>
  <c r="E71" i="4"/>
  <c r="D71" i="4"/>
  <c r="C71" i="4"/>
  <c r="G71" i="3"/>
  <c r="D543" i="1"/>
  <c r="C54" i="3"/>
  <c r="F54" i="4"/>
  <c r="E54" i="4"/>
  <c r="G54" i="3"/>
  <c r="D54" i="4"/>
  <c r="F54" i="3"/>
  <c r="C54" i="4"/>
  <c r="E54" i="3"/>
  <c r="D54" i="3"/>
  <c r="P21" i="3"/>
  <c r="F77" i="3"/>
  <c r="P17" i="4"/>
  <c r="E77" i="3"/>
  <c r="O17" i="4"/>
  <c r="D77" i="3"/>
  <c r="N17" i="4"/>
  <c r="C77" i="3"/>
  <c r="M17" i="4"/>
  <c r="Q17" i="3"/>
  <c r="L17" i="4"/>
  <c r="P17" i="3"/>
  <c r="N17" i="3"/>
  <c r="F77" i="4"/>
  <c r="E77" i="4"/>
  <c r="D77" i="4"/>
  <c r="C77" i="4"/>
  <c r="G77" i="3"/>
  <c r="R17" i="3"/>
  <c r="O17" i="3"/>
  <c r="F64" i="4"/>
  <c r="E64" i="4"/>
  <c r="D64" i="4"/>
  <c r="C64" i="4"/>
  <c r="G64" i="3"/>
  <c r="F64" i="3"/>
  <c r="E64" i="3"/>
  <c r="D64" i="3"/>
  <c r="C64" i="3"/>
  <c r="F18" i="4"/>
  <c r="E18" i="4"/>
  <c r="G18" i="3"/>
  <c r="D18" i="4"/>
  <c r="F18" i="3"/>
  <c r="C18" i="4"/>
  <c r="E18" i="3"/>
  <c r="D18" i="3"/>
  <c r="C18" i="3"/>
  <c r="D200" i="1"/>
  <c r="G80" i="4"/>
  <c r="H80" i="3"/>
  <c r="P5" i="4"/>
  <c r="O5" i="4"/>
  <c r="N5" i="4"/>
  <c r="M5" i="4"/>
  <c r="Q5" i="3"/>
  <c r="L5" i="4"/>
  <c r="R5" i="3"/>
  <c r="O5" i="3"/>
  <c r="N5" i="3"/>
  <c r="D373" i="1"/>
  <c r="C32" i="4"/>
  <c r="Q20" i="3"/>
  <c r="P20" i="3"/>
  <c r="G32" i="3"/>
  <c r="P20" i="4"/>
  <c r="F32" i="3"/>
  <c r="N20" i="3"/>
  <c r="O20" i="4"/>
  <c r="E32" i="3"/>
  <c r="F32" i="4"/>
  <c r="N20" i="4"/>
  <c r="D32" i="3"/>
  <c r="E32" i="4"/>
  <c r="M20" i="4"/>
  <c r="C32" i="3"/>
  <c r="D32" i="4"/>
  <c r="L20" i="4"/>
  <c r="R20" i="3"/>
  <c r="O20" i="3"/>
  <c r="D398" i="1"/>
  <c r="G40" i="3"/>
  <c r="E40" i="3"/>
  <c r="D40" i="3"/>
  <c r="C40" i="3"/>
  <c r="F40" i="4"/>
  <c r="E40" i="4"/>
  <c r="D40" i="4"/>
  <c r="C40" i="4"/>
  <c r="F40" i="3"/>
  <c r="D552" i="1"/>
  <c r="F12" i="4"/>
  <c r="E12" i="4"/>
  <c r="G12" i="3"/>
  <c r="D12" i="4"/>
  <c r="F12" i="3"/>
  <c r="C12" i="4"/>
  <c r="E12" i="3"/>
  <c r="D12" i="3"/>
  <c r="C12" i="3"/>
  <c r="D22" i="1"/>
  <c r="G75" i="3"/>
  <c r="F75" i="3"/>
  <c r="E75" i="3"/>
  <c r="D75" i="3"/>
  <c r="C75" i="3"/>
  <c r="F75" i="4"/>
  <c r="E75" i="4"/>
  <c r="D75" i="4"/>
  <c r="C75" i="4"/>
  <c r="D225" i="1"/>
  <c r="D30" i="4"/>
  <c r="F30" i="3"/>
  <c r="C30" i="4"/>
  <c r="D30" i="3"/>
  <c r="F30" i="4"/>
  <c r="E30" i="4"/>
  <c r="D390" i="1"/>
  <c r="G30" i="3"/>
  <c r="C30" i="3"/>
  <c r="E30" i="3"/>
  <c r="G22" i="4"/>
  <c r="H22" i="3"/>
  <c r="O18" i="4"/>
  <c r="Q18" i="3"/>
  <c r="N18" i="4"/>
  <c r="M18" i="4"/>
  <c r="L18" i="4"/>
  <c r="P18" i="4"/>
  <c r="R18" i="3"/>
  <c r="O18" i="3"/>
  <c r="P18" i="3"/>
  <c r="N18" i="3"/>
  <c r="L62" i="4"/>
  <c r="F89" i="3"/>
  <c r="P11" i="4"/>
  <c r="E89" i="3"/>
  <c r="L60" i="4"/>
  <c r="O11" i="4"/>
  <c r="D89" i="3"/>
  <c r="N60" i="3"/>
  <c r="N11" i="4"/>
  <c r="C89" i="3"/>
  <c r="M11" i="4"/>
  <c r="Q11" i="3"/>
  <c r="L11" i="4"/>
  <c r="N61" i="3"/>
  <c r="L61" i="4"/>
  <c r="N11" i="3"/>
  <c r="F89" i="4"/>
  <c r="N62" i="3"/>
  <c r="E89" i="4"/>
  <c r="L59" i="4"/>
  <c r="D89" i="4"/>
  <c r="C89" i="4"/>
  <c r="G89" i="3"/>
  <c r="N59" i="3"/>
  <c r="R11" i="3"/>
  <c r="P11" i="3"/>
  <c r="L31" i="4"/>
  <c r="L34" i="4"/>
  <c r="N34" i="3"/>
  <c r="N31" i="3"/>
  <c r="F7" i="4"/>
  <c r="F7" i="3"/>
  <c r="E7" i="4"/>
  <c r="D7" i="4"/>
  <c r="C7" i="4"/>
  <c r="E7" i="3"/>
  <c r="D7" i="3"/>
  <c r="C7" i="3"/>
  <c r="G7" i="3"/>
  <c r="O12" i="4"/>
  <c r="Q12" i="3"/>
  <c r="N12" i="4"/>
  <c r="M12" i="4"/>
  <c r="L12" i="4"/>
  <c r="G44" i="3"/>
  <c r="F44" i="3"/>
  <c r="E44" i="3"/>
  <c r="F44" i="4"/>
  <c r="D44" i="3"/>
  <c r="E44" i="4"/>
  <c r="C44" i="3"/>
  <c r="D44" i="4"/>
  <c r="C44" i="4"/>
  <c r="P12" i="4"/>
  <c r="R12" i="3"/>
  <c r="P12" i="3"/>
  <c r="N12" i="3"/>
  <c r="O12" i="3"/>
  <c r="D20" i="1"/>
  <c r="D3" i="1"/>
  <c r="D5" i="1"/>
  <c r="D18" i="1"/>
  <c r="F11" i="3"/>
  <c r="F11" i="4"/>
  <c r="E11" i="4"/>
  <c r="D11" i="4"/>
  <c r="C11" i="4"/>
  <c r="G11" i="3"/>
  <c r="C11" i="3"/>
  <c r="D11" i="3"/>
  <c r="D210" i="1"/>
  <c r="E11" i="3"/>
  <c r="F94" i="4"/>
  <c r="E94" i="4"/>
  <c r="D94" i="4"/>
  <c r="C94" i="4"/>
  <c r="G94" i="3"/>
  <c r="F94" i="3"/>
  <c r="E94" i="3"/>
  <c r="D94" i="3"/>
  <c r="C94" i="3"/>
  <c r="G49" i="3"/>
  <c r="F49" i="4"/>
  <c r="E49" i="4"/>
  <c r="E49" i="3"/>
  <c r="D49" i="4"/>
  <c r="D49" i="3"/>
  <c r="C49" i="4"/>
  <c r="C49" i="3"/>
  <c r="F49" i="3"/>
  <c r="G63" i="3"/>
  <c r="F63" i="3"/>
  <c r="E63" i="3"/>
  <c r="D63" i="3"/>
  <c r="C63" i="3"/>
  <c r="F63" i="4"/>
  <c r="E63" i="4"/>
  <c r="D63" i="4"/>
  <c r="C63" i="4"/>
  <c r="G67" i="3"/>
  <c r="F67" i="4"/>
  <c r="F67" i="3"/>
  <c r="E67" i="4"/>
  <c r="E67" i="3"/>
  <c r="D67" i="4"/>
  <c r="D67" i="3"/>
  <c r="C67" i="4"/>
  <c r="C67" i="3"/>
  <c r="D623" i="1"/>
  <c r="H67" i="3" s="1"/>
  <c r="G38" i="3"/>
  <c r="F38" i="3"/>
  <c r="E38" i="3"/>
  <c r="F38" i="4"/>
  <c r="D38" i="3"/>
  <c r="E38" i="4"/>
  <c r="C38" i="3"/>
  <c r="D38" i="4"/>
  <c r="C38" i="4"/>
  <c r="D611" i="1"/>
  <c r="F13" i="4"/>
  <c r="F13" i="3"/>
  <c r="E13" i="4"/>
  <c r="D13" i="4"/>
  <c r="C13" i="4"/>
  <c r="C13" i="3"/>
  <c r="D13" i="3"/>
  <c r="D14" i="3"/>
  <c r="G49" i="4"/>
  <c r="H49" i="3"/>
  <c r="Q9" i="4"/>
  <c r="S9" i="3"/>
  <c r="F35" i="4"/>
  <c r="E35" i="4"/>
  <c r="D35" i="4"/>
  <c r="C35" i="4"/>
  <c r="G35" i="3"/>
  <c r="F35" i="3"/>
  <c r="E35" i="3"/>
  <c r="D35" i="3"/>
  <c r="C35" i="3"/>
  <c r="G35" i="4"/>
  <c r="H35" i="3"/>
  <c r="F14" i="3"/>
  <c r="F14" i="4"/>
  <c r="E14" i="4"/>
  <c r="D14" i="4"/>
  <c r="C14" i="4"/>
  <c r="C14" i="3"/>
  <c r="E14" i="3"/>
  <c r="G48" i="4"/>
  <c r="H48" i="3"/>
  <c r="G81" i="3"/>
  <c r="F81" i="3"/>
  <c r="E81" i="3"/>
  <c r="D81" i="3"/>
  <c r="C81" i="3"/>
  <c r="F81" i="4"/>
  <c r="E81" i="4"/>
  <c r="D81" i="4"/>
  <c r="C81" i="4"/>
  <c r="I96" i="3"/>
  <c r="D608" i="1"/>
  <c r="J96" i="3"/>
  <c r="F76" i="4"/>
  <c r="E76" i="4"/>
  <c r="D76" i="4"/>
  <c r="C76" i="4"/>
  <c r="G76" i="3"/>
  <c r="F76" i="3"/>
  <c r="E76" i="3"/>
  <c r="D76" i="3"/>
  <c r="C76" i="3"/>
  <c r="C57" i="3"/>
  <c r="F57" i="4"/>
  <c r="E57" i="4"/>
  <c r="D57" i="4"/>
  <c r="C57" i="4"/>
  <c r="G57" i="3"/>
  <c r="F57" i="3"/>
  <c r="E57" i="3"/>
  <c r="D57" i="3"/>
  <c r="F90" i="4"/>
  <c r="E90" i="4"/>
  <c r="G90" i="3"/>
  <c r="D90" i="4"/>
  <c r="F90" i="3"/>
  <c r="C90" i="4"/>
  <c r="E90" i="3"/>
  <c r="D90" i="3"/>
  <c r="C90" i="3"/>
  <c r="T24" i="3"/>
  <c r="G67" i="4" l="1"/>
  <c r="P24" i="3"/>
  <c r="C96" i="4"/>
  <c r="E96" i="4"/>
  <c r="D96" i="4"/>
  <c r="G96" i="3"/>
  <c r="F96" i="4"/>
  <c r="C96" i="3"/>
  <c r="P24" i="4"/>
  <c r="D96" i="3"/>
  <c r="E96" i="3"/>
  <c r="N57" i="3"/>
  <c r="F96" i="3"/>
  <c r="H75" i="3"/>
  <c r="G75" i="4"/>
  <c r="Q15" i="4"/>
  <c r="G23" i="4"/>
  <c r="H23" i="3"/>
  <c r="S15" i="3"/>
  <c r="H38" i="3"/>
  <c r="G38" i="4"/>
  <c r="G11" i="4"/>
  <c r="H11" i="3"/>
  <c r="H25" i="3"/>
  <c r="G25" i="4"/>
  <c r="H50" i="3"/>
  <c r="G50" i="4"/>
  <c r="Q5" i="4"/>
  <c r="S5" i="3"/>
  <c r="G18" i="4"/>
  <c r="H18" i="3"/>
  <c r="G71" i="4"/>
  <c r="H71" i="3"/>
  <c r="Q22" i="4"/>
  <c r="G19" i="4"/>
  <c r="S22" i="3"/>
  <c r="H19" i="3"/>
  <c r="G15" i="4"/>
  <c r="H15" i="3"/>
  <c r="Q13" i="4"/>
  <c r="S13" i="3"/>
  <c r="Q19" i="4"/>
  <c r="G10" i="4"/>
  <c r="S19" i="3"/>
  <c r="H10" i="3"/>
  <c r="Q8" i="4"/>
  <c r="S8" i="3"/>
  <c r="G9" i="4"/>
  <c r="H9" i="3"/>
  <c r="N24" i="3"/>
  <c r="Q21" i="4"/>
  <c r="G16" i="4"/>
  <c r="S21" i="3"/>
  <c r="H16" i="3"/>
  <c r="Q11" i="4"/>
  <c r="G89" i="4"/>
  <c r="H89" i="3"/>
  <c r="S11" i="3"/>
  <c r="G8" i="4"/>
  <c r="H8" i="3"/>
  <c r="L57" i="4"/>
  <c r="O24" i="3"/>
  <c r="G31" i="4"/>
  <c r="H31" i="3"/>
  <c r="G51" i="4"/>
  <c r="H51" i="3"/>
  <c r="S7" i="3"/>
  <c r="Q23" i="4"/>
  <c r="G33" i="4"/>
  <c r="S23" i="3"/>
  <c r="H33" i="3"/>
  <c r="H32" i="3"/>
  <c r="Q20" i="4"/>
  <c r="G32" i="4"/>
  <c r="S20" i="3"/>
  <c r="L24" i="4"/>
  <c r="Q24" i="3"/>
  <c r="H17" i="3"/>
  <c r="R24" i="3"/>
  <c r="H34" i="3"/>
  <c r="G34" i="4"/>
  <c r="G40" i="4"/>
  <c r="H40" i="3"/>
  <c r="M24" i="4"/>
  <c r="H79" i="3"/>
  <c r="G79" i="4"/>
  <c r="G45" i="4"/>
  <c r="H45" i="3"/>
  <c r="G84" i="4"/>
  <c r="H84" i="3"/>
  <c r="N24" i="4"/>
  <c r="G17" i="4"/>
  <c r="G30" i="4"/>
  <c r="H30" i="3"/>
  <c r="H81" i="3"/>
  <c r="G81" i="4"/>
  <c r="Q17" i="4"/>
  <c r="G77" i="4"/>
  <c r="H77" i="3"/>
  <c r="S17" i="3"/>
  <c r="S16" i="3"/>
  <c r="G12" i="4"/>
  <c r="H12" i="3"/>
  <c r="O24" i="4"/>
  <c r="G29" i="4"/>
  <c r="H29" i="3"/>
  <c r="G36" i="4"/>
  <c r="H36" i="3"/>
  <c r="G27" i="4"/>
  <c r="H27" i="3"/>
  <c r="H96" i="3" l="1"/>
  <c r="G96" i="4"/>
  <c r="S24" i="3"/>
  <c r="Q24" i="4"/>
</calcChain>
</file>

<file path=xl/sharedStrings.xml><?xml version="1.0" encoding="utf-8"?>
<sst xmlns="http://schemas.openxmlformats.org/spreadsheetml/2006/main" count="11458" uniqueCount="2305">
  <si>
    <t>DATOS GENERALES</t>
  </si>
  <si>
    <t>DESCRIPCIÓN DE LA NO CONFORMIDAD U OPORTUNIDAD DE MEJORA</t>
  </si>
  <si>
    <t xml:space="preserve">TIPO DE ACCIÓN </t>
  </si>
  <si>
    <t xml:space="preserve">INDICADORES </t>
  </si>
  <si>
    <t xml:space="preserve">SEGUIMIENTO POR PARTE DE LA UNIDAD DE DECISIÓN RESPONSABLE </t>
  </si>
  <si>
    <t>SEGUIMIENTO CONTROL INTERNO
(USO EXCLUSIVO DE CONTROL INTERNO)</t>
  </si>
  <si>
    <t>AUDITOR</t>
  </si>
  <si>
    <t>Id</t>
  </si>
  <si>
    <t>CÓDIGO</t>
  </si>
  <si>
    <t>ESTADO GENERAL</t>
  </si>
  <si>
    <t xml:space="preserve"> FUENTE</t>
  </si>
  <si>
    <t>DETALLE DE LA FUENTE</t>
  </si>
  <si>
    <t>FECHA DE LA AUDITORIA  (DD/MM/AAAA)</t>
  </si>
  <si>
    <t>NO CONFORMIDAD / OBSERVACIÓN</t>
  </si>
  <si>
    <t># DE LA NO CONFORMIDAD U OBSERVACIÓN</t>
  </si>
  <si>
    <t>DESCRIPCIÓN DE LA NO CONFORMIDAD / OBSERVACIÓN</t>
  </si>
  <si>
    <t xml:space="preserve"> CAUSA (S) RAIZ*</t>
  </si>
  <si>
    <t xml:space="preserve"> PROCESO </t>
  </si>
  <si>
    <t>UNIDAD DE DECISIÓN - DEPENDENCIA (RESPONSABLE DE LA ACCIÓN ): 
NIVEL CENTRAL/TERRITORIAL/ÁREA PROTEGIDA</t>
  </si>
  <si>
    <t xml:space="preserve">LA NO CONFORMIDAD AFECTA LOS RIESGOS IDENTIFICADOS DE SU PROCESO </t>
  </si>
  <si>
    <t>DESCRIPCIÓN DE LA ACCIÓN</t>
  </si>
  <si>
    <t xml:space="preserve"> FECHA DE INICIO (DD/MM/AAAA)</t>
  </si>
  <si>
    <t>FECHA DE EJECUCIÓN Ó COMPROMISO
(DD/MM/AAAA)</t>
  </si>
  <si>
    <t>FECHA DE PRÓRROGA APROBADA GCI
(DD/MM/AAAA)</t>
  </si>
  <si>
    <t>No. MEMORANDO APROBACIÓN / OBSERVACIÓN</t>
  </si>
  <si>
    <t>NOMBRE DEL INDICADOR</t>
  </si>
  <si>
    <t>UNIDAD DE MEDIDA</t>
  </si>
  <si>
    <t>META</t>
  </si>
  <si>
    <t xml:space="preserve"> FECHA</t>
  </si>
  <si>
    <t>DESCRIPCIÓN DE LAS ACTIVIDADES REALIZADAS</t>
  </si>
  <si>
    <t>ENLACE REPOSITORIO</t>
  </si>
  <si>
    <t>AUDITOR RESPONSABLE</t>
  </si>
  <si>
    <t>RESPONSABLE SEGUIMIENTO</t>
  </si>
  <si>
    <t>¿SE ENCUENTRA EN REVISIÓN DEL AUDITOR?</t>
  </si>
  <si>
    <t xml:space="preserve"> FECHA DE SOLICITUD VALIDACIÓN AUDITOR
(DD/MM/AAAA)</t>
  </si>
  <si>
    <t xml:space="preserve">ALARMA (DÍAS EN VALIDACIÓN) </t>
  </si>
  <si>
    <t>% DE AVANCE</t>
  </si>
  <si>
    <t xml:space="preserve"> EFECTIVA - CUMPLIDA
(¿ELIMINÓ LA NO CONFORMIDAD Y LA CAUSA?) </t>
  </si>
  <si>
    <t>EFECTIVIDAD</t>
  </si>
  <si>
    <t xml:space="preserve"> FECHA DE CIERRE
(DD/MM/AAAA)</t>
  </si>
  <si>
    <t>ALARMA (DÍAS PARA ATENDER ACCIÓN UNIDAD DE DECISIÓN - DEPENDENCIA</t>
  </si>
  <si>
    <t>ESTADO DETALLE ACCIÓN</t>
  </si>
  <si>
    <t>OBSERVACIONES DE CUMPLIMIENTO  
(GRUPO CONTROL INTERNO)</t>
  </si>
  <si>
    <t>FECHA CORREO DE SOLICITUD ACTUALIZACIÓN MATRIZ</t>
  </si>
  <si>
    <t>AUDITORÍA INTERNA</t>
  </si>
  <si>
    <t>NO CONFORMIDAD</t>
  </si>
  <si>
    <t>No conformidad No. 1 No se dio cumplimiento a las actividades las actividades 13, 16 y 23 del procedí-miento por parte del Santuario de Fauna y Flora Los Flamencos en lo que compete a tener ajustado y aprobado el documento Plan de Manejo y sus anexos Programa de Monitoreo, Plan de Emergencia y Con-contingencia por Desastres Naturales y Plan de Contingencia para Riesgo Publico incumpliendo con el numeral 5.3 Política de Calidad NTCGP1000 y el elemento 1.2.2 Modelo de Operación por Procesos 1.2 Con-ponente Direccionamiento Estratégico, 1. Modulo Control de Planeación y Gestión.</t>
  </si>
  <si>
    <t>Desarrollo del debido proceso de revisión en niveles central y territorial.
­Falta de seguimiento por parte de DTCA y Área Protegida.</t>
  </si>
  <si>
    <t>ADMINISTRACIÓN Y MANEJO DE ÁREAS PROTEGIDAS</t>
  </si>
  <si>
    <t>SANTUARIO DE FAUNA Y FLORA LOS FLAMENCOS</t>
  </si>
  <si>
    <t>NO</t>
  </si>
  <si>
    <t>CORRECCIÓN</t>
  </si>
  <si>
    <t xml:space="preserve">Corrección: Actualizar el instrumento de planificación de acuerdo al alcance establecido por los tres niveles de PNNC (AP, DTCA, NC)
• Componente Diagnóstico: 30 de abril de 2020
• Componente de ordenamiento: 31 de Julio del 2020
• Componente Plan Estratégico de Acción: 31 de diciembre del 2020
DOCUMENTO ACTUALIZADO: 31 de diciembre del 2020
</t>
  </si>
  <si>
    <t>ELSA ROSMERY LEÓN</t>
  </si>
  <si>
    <t>SE AVALAN LOS AVANCES REPORTADOS PARA EL DOCUMENTO PRELIMINAR DIAGNOSTICO MEDIANTE ORFEO No20201200008323 DEL 02-10-2020.
Suscrito con Orfeo No 20171200007593 del 27-11-2017
Se concedió prórroga mediante Orfeo No 20181200006063 del 21-11-2018 hasta el 31-12-2019.
El GCI con Orfeo 20201200008811 concedió prórroga hasta el 31-12-2020. Solicitó  avance  del II y III  cuatrimestre con  el porcentaje y la fecha en que se realizó la actividad .  
El GCI con Orfeo 20201200003353 solicitó a la Coordinadora del Grupo de Planeación y Manejo, concepto sobre solicitud de prórroga presentada por el AP 
El GCI con Orfeo 20201200004103 concedió prórroga hasta el 30-05-2021.
Con Orfeo 20211200006233 del 15 de julio  el Grupo concedió prórroga hasta el 31 de agosto.
Con Orfeo 20216760002833 el Área Protegida presenta al Grupo de Control Interno  las limitaciones que han tenido para dar cumplimiento a la no conformidad y a la fecha establecida y un avance del 60% al 5 de octubre de 2021, sin embargo , no informa la fecha estimada para dar cumplimiento.  
El GCI mediante Orfeo 20221200002283 informo a la Dirección Territorial Caribe que fueron recibidas comunicaciones 20226660000593 de 01/02/2022 y 20226660001633 de 28/03/2022, donde enviaron evidencias para cierre de las acciones. Sin embargo no fue posible realizar la verificación, teniendo en cuenta que no se pudo establecer a que numero de hallazgo hacían referencia los soportes remitidos, así como tampoco fue diligenciado el avance en la matriz del plan de mejora, por lo tanto se solicitó remitir la información nuevamente y de manera organizada.  
Se concedió prórroga mediante Orfeo No 20221200002743 del 28-03-2022 de acuerdo al comunicado radicado con orfeo No 20226760000783 del 18 de marzo de 2022. 
Mediante memorando radicado No 20226510002643 de fecha 11 diciembre de 2022, la unidad de decisión remite el detalle de los avances realizados frente a la acción, mediante memorando  No 20221200011973 de fecha 23 de diciembre de 2022 el Grupo de Control Interno emite respuesta y se concede plazo para cumplimiento final de la acción hasta el 30 marzo de 2023. 
Se concedió prórroga mediante Orfeo No 20231200004293 del 13-07-2023 hasta el 29-12-2023.</t>
  </si>
  <si>
    <t>Actualizar la información correspondiente al  Documentos Plan de Manejo en el alcance establecido por la DTCA y el Nivel Central.</t>
  </si>
  <si>
    <t>VIVIANA ROCÍO DURAN CASTRO</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</si>
  <si>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Se concedió prórroga mediante Orfeo No 20231200004293 del 13-07-2023 hasta el 29-12-2023.</t>
  </si>
  <si>
    <t>CRHISTIAN AUGUSTO AMADOR LEÓN</t>
  </si>
  <si>
    <t>INFORME DE AUDITORÍA INTERNA FASE II CONVENIOS Y PROYECTOS DE COOPERACIÓN A LA DIRECCIÓN TERRITORIAL CARIBE - JUNIO 2018</t>
  </si>
  <si>
    <t>NC No 1: No se evidenció en los expedientes contractuales el  cumplimiento de la normativa de gestión documental de conformidad con lo establecido por los art. 11 y 16 Ley 594 de 2000, artículo 4 del acuerdo 002 de 2014 del Archivo General de la Nación, art. 36 de la Ley 1437 de 2011,numeral 7.5. Información Documentada,7.5.1 Generalidades, literal b y numeral 7.5.3 Control de la Información Documentada NTC ISO 9001:2015, sin determinar puntos de control incumpliendo el procedimiento de convenios V2, Ley 1712 de 2014 y Ley de Transparencia y del Derecho al acceso Información pública.</t>
  </si>
  <si>
    <t>Deficiente conocimiento de las normas legales y técnicas
que regulan los aspectos propios de la gestión archivística</t>
  </si>
  <si>
    <t>GESTIÓN CONTRACTUAL</t>
  </si>
  <si>
    <t>DIRECCIÓN TERRITORIAL CARIBE</t>
  </si>
  <si>
    <t>Revisar el total de (71) expedientes de convenio sujeto de auditoria vigencias (2014-2018) y corregir  las inconsistencias teniendo en cuenta normatividad de gestión documental y Ley General de Archivo. Se remitirán como evidencia el total de  expedientes corregidos relacionados en el informe de auditoria y una muestra aleatoria de cinco (5) expedientes  adicionales . Acta de reunión producto del ejercicio de revisión de los expedientes</t>
  </si>
  <si>
    <t>FANNY SABOGAL AGUDELO</t>
  </si>
  <si>
    <t>*ABIERTA POR FECHA DE CUMPLIMIENTO memorando 20191200000663 del 12-02-2019.
El GCI con ORFEO 20191200005183 requirió evidencias 
El GCI con ORFEO 20191200006993 del 22/10/2019 reitero requerimiento.
Con ORFEO 20191200007123 del 25/10/2019 el GCI concedió prórroga hasta el 05/12/2019. 
El GCI solicitó evidencias con 20201200002593 01/04/2020.
Con ORFEO 20201200006643 del 24 de agosto  de 2020 concedió prórroga.
Con Orfeo  20201200010813 del  1° de diciembre  se concedió prórroga.
Con Orfeo 20211200002733 se concedió prórroga.
El Grupo de Control Interno con Orfeo N. 20211200009393 del 30 de septiembre concedio prórroga hasta el 10 de diciembre de 2021.  
El GCI mediante Orfeo 20221200002283 informo a la Dirección Territorial Caribe que fueron recibidas comunicaciones 20226660000593 de 01/02/2022 y 20226660001633 de 28/03/2022, donde enviaron evidencias para cierre de las acciones. Sin embargo no fue posible realizar la verificación, teniendo en cuenta que no se pudo establecer a que numero de hallazgo hacían referencia los soportes remitidos, así como tampoco fue diligenciado el avance en la matriz del plan de mejora, por lo tanto se solicitó remitir la información nuevamente y de manera organizada.  
Mediante Orfeo 20221200003943de fecha 28/04/2022 se informa que se registran los avances enviados por la Dirección mediante ORFEO 20226510001703 DEL 24/03/2022
Memorando 20226510001703 del 24 de marzo de 2022, la Dirección informa que la No conformidad se encuentra vencida, pendiente que el coordinador administrativo y financiero solicite prórroga justificada.
Mediante memorando 20221200004633 de fecha 19/05/2022  se da respuesta a memorando 20226560005733 de 16 de mayo de 2022 solicitud de modficación de fechas de cumplimiento  de las acciones 
7/06/2023: Mediante memorando No 20231200002983 del 25 de mayo de 2023, el Grupo de Control Interno solicitó evidencias a la Dirección Territorial Caribe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t>
  </si>
  <si>
    <t>NC No 2. No se evidenció en los expedientes contractuales la adecuada supervisión de los mismos, incumpliendo con lo dispuesto en el Manual de Contratación y Supervisión de la Entidad, art 83 y 84 Ley 1474 de 2011, así como el Estatuto General de Contratación de la Administración Publica</t>
  </si>
  <si>
    <t>Falta de capacitación por parte de la DTCA a los supervisores de convenios en cuanto a sus responsabilidades, administrativas,  técnicas, jurídicas, fi nancieras y contables</t>
  </si>
  <si>
    <t>Revisar el total de (71)  expedientes de convenios que fueron sujeto de auditoria (2014-2018), remitir el total de expedientes corregidos relacionados en el informe de auditoria, acta de reunión y memorandos del ejercicio de revisión y entrega de documentación con los responsables</t>
  </si>
  <si>
    <t>*ABIERTA POR FECHA DE CUMPLIMIENTO memorando 20191200000663 del 12-02-2019.
El GCI con ORFEO 20191200005183 requirió evidencias 
El GCI con ORFEO 20191200006993 del 22/10/2019 reitero  requerimiento.
Con ORFEO 20191200007123 del 25/10/2019 el GCI concedió prórroga hasta el 05/12/2019.  
El GCI solicitó evidencias con 20201200002593 01/04/2020.
Con ORFEO 20201200006643 del 24 de agosto  de 2020 concedió prórroga 
Con Orfeo  20201200010813 del  1° de diciembre  se concedió prórroga.
Con Orfeo 20211200002733 se concedió prórroga.
El Grupo de Control Interno con Orfeo N. 20211200009393 del 30 de septiembre concedio prórroga hasta el  10 de diciembre de 2021.   
El GCI mediante Orfeo 20221200002283 informo a la Dirección Territorial Caribe que fueron recibidas comunicaciones 20226660000593 de 01/02/2022 y 20226660001633 de 28/03/2022, donde enviaron evidencias para cierre de las acciones. Sin embargo no fue posible realizar la verificación, teniendo en cuenta que no se pudo establecer a que numero de hallazgo hacían referencia los soportes remitidos, así como tampoco fue diligenciado el avance en la matriz del plan de mejora, por lo tanto se solicitó remitir la información nuevamente y de manera organizada.  
Mediante Orfeo 20221200003943de fecha 28/04/2022  se informa que se registran los avances enviados por la Dirección mediante ORFEO 20226510001703 del 24/03/2022
Memorando 20226510001703 del 24 de marzo de 2022, la Dirección informa que la No conformidad se encuentra vencida, pendiente que el coordinador administrativo y financiero solicite prórroga justificada.
Mediante memorando 20221200004633 de fecha 19/05/2022  se da respuesta a memorando 20226560005733 de 16 de mayo de 2022 solicitud de modficación de fechas de cumplimiento  de las acciones 
7/06/2023: Mediante memorando No 20231200002983 del 25 de mayo de 2023, el Grupo de Control Interno solicitó evidencias a la Dirección Territorial Caribe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t>
  </si>
  <si>
    <t>*ABIERTA POR FECHA DE CUMPLIMIENTO memorando 20191200000663 del 12-02-2019.
El GCI con ORFEO 20191200005183 requirió evidencias AC127
El GCI con ORFEO 20191200006993 del 22/10/2019 reitero  requerimiento.
Con ORFEO 20191200007123 del 25/10/2019 el GCI concedió prórroga hasta el 05/12/2019.  
El GCI solicitó evidencias con 20201200002593 01/04/2020.
Con ORFEO 20201200006643 del 24 de agosto  de 2020 concedió prórroga 
Con Orfeo  20201200010813 del  1° de diciembre  se concedió prórroga.
Con Orfeo 20211200002733 se concedió prórroga.
El Grupo de Control Interno con Orfeo N. 20211200009393 del 30 de septiembre concedio prórroga hasta el  10 de diciembre de 2021.   
El GCI mediante Orfeo 20221200002283 informo a la Dirección Territorial Caribe que fueron recibidas comunicaciones 20226660000593 de 01/02/2022 y 20226660001633 de 28/03/2022, donde enviaron evidencias para cierre de las acciones. Sin embargo no fue posible realizar la verificación, teniendo en cuenta que no se pudo establecer a que numero de hallazgo hacían referencia los soportes remitidos, así como tampoco fue diligenciado el avance en la matriz del plan de mejora, por lo tanto se solicitó remitir la información nuevamente y de manera organizada.  
Memorando 20226510001703 del 24 de marzo de 2022, la Dirección informa que la No conformidad se encuentra vencida, pendiente que el coordinador administrativo y financiero solicite prórroga justificada.
Mediante memorando 20221200004633 de fecha 19/05/2022  se da respuesta a memorando 20226560005733 de 16 de mayo de 2022 solicitud de modficación de fechas de cumplimiento  de las acciones 
7/06/2023: Mediante memorando No 20231200002983 del 25 de mayo de 2023, el Grupo de Control Interno solicitó evidencias a la Dirección Territorial Caribe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t>
  </si>
  <si>
    <t>No Conformidad No. 4. En el ejercicio auditor realizado a la Dirección Territorial Caribe, se· evidenció que hubo poca gestión en la legalización de anticipos de las cuentas 142012 y 14202 de los Estados Básicos Contables 2014-2018, incumpliendo el Régimen de Contabilidad Pública, las Directrices del Nivel Central y el literal b) del artículo 7.5.1 y el literal a) del numeral 7.5.3.1 de la ISO 9001 de 2015</t>
  </si>
  <si>
    <t>Falta de apropiación e inobservancia del manual de contratación y supervisión de la entidad  por parte de los supervisores  de convenios</t>
  </si>
  <si>
    <t>Verificar  el total de (71) expedientes de los convenios sujeto de auditoria vigencia 2014-2018 e incluir los soportes faltantes correspondientes a las legalizaciones financieras de acuerdo a las normas contables y directrices de Nivel Central. Se remitirá como evidencia los expedientes corregidos relacionados en el informe de auditoría y una muestra aleatoria de 5 expedientes adicionales y Acta de reunión</t>
  </si>
  <si>
    <t>YESMINDELID RIAÑO SASTRE</t>
  </si>
  <si>
    <t>*ABIERTA POR FECHA DE CUMPLIMIENTO memorando 20191200000663 del 12-02-2019.
*ABIERTA POR FECHA DE CUMPLIMIENTO memorando 20191200000663 del 12-02-2019.
El GCI con ORFEO 20191200005183 requirió evidencias 
El GCI con ORFEO  20191200006993 del 22/10/2019 GCI reitero  requerimiento.
Con ORFEO 20191200007123 del 25/10/2019 el GCI  se requirió a la DT Caribe reportar las evidencias de la acción de corrección de la No Conformidad No.4 o en su defecto solicitar la prórroga correspondiente al GCI, antes de su vencimiento. 
El GCI solicitó evidencias con 20201200002593 01/04/2020.
Con ORFEO 20201200006643 del 24 de agosto  de 2020  se concedió prórroga.
Con Orfeo  20201200010813 del  1° de diciembre  se concedió prórroga.
Con Orfeo 20211200002733 se concedió prórroga. 
El Grupo de Control Interno con Orfeo N. 20211200009393 del 30 de septiembre concedio prórroga hasta el  10 de diciembre de 2021.   
Mediante Orfeo 20221200003943de fecha 28/04/2022  se informa que se registran los avances enviados por la Dirección mediante ORFEO 20226510001703 del 24/03/2022
Memorando 20226510001703 del 24 de marzo de 2022, la Dirección informa que la No conformidad se encuentra vencida, pendiente que el coordinador administrativo y financiero solicite prórroga justificada.
Mediante memorando 20221200004633 de fecha 19/05/2022  se da respuesta a memorando 20226560005733 de 16 de mayo de 2022 solicitud de modficación de fechas de cumplimiento  de las acciones 
7/06/2023: Mediante memorando No 20231200002983 del 25 de mayo de 2023, el Grupo de Control Interno solicitó evidencias a la Dirección Territorial Caribe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t>
  </si>
  <si>
    <t>MARÍA MERCEDES MEDINA OROZCO</t>
  </si>
  <si>
    <t>AUDITORÍA INTERNA PROCESO DE ADMINISTRACIÓN Y MANEJO DE ÁREAS PROTEGIDAS - DIRECCIÓN TERRITORIAL AMAZONÍA VIGENCIA 2019</t>
  </si>
  <si>
    <t>NO CONFORMIDAD  No 1:No se tienen aprobados en su totalidad los Planes de Manejo de las áreas protegidas adscritas a la DTAM, se requiere generar los mecanismos e instancias necesarias ante la Dirección Territorial Amazonia,  Subdirección de Gestión y Manejo de Áreas Protegidas, Oficina Asesora Jurídica y el Grupo de Participación Social que conlleven a su  aprobación.</t>
  </si>
  <si>
    <t>Las rutas de trabajo planteadas con cada una de las áreas protegidas no han sido objeto de seguimiento para identificar debilidades y particularidades, que permita el avance en la construcción de los planes de manejo.</t>
  </si>
  <si>
    <t>DIRECCIÓN TERRITORIAL AMAZONÍA</t>
  </si>
  <si>
    <t xml:space="preserve">Establecer matriz de seguimiento en la que se identifique estado de planes de manejo, con cronograma de seguimiento de las acciones que se identifiquen
</t>
  </si>
  <si>
    <t xml:space="preserve">Grado de cumplimiento de actividades establecidas
</t>
  </si>
  <si>
    <t>PORCENTAJE</t>
  </si>
  <si>
    <t>RAYMON GUILLERMO SALES CONTRERAS</t>
  </si>
  <si>
    <t xml:space="preserve">Se suscribe mediante memorando No. 20201200002793 del 13 de abril de 2020.
Se concede prorroga mediante orfeo no 20201200010663 del 30-11-2020 hasta el 30-12-2021.
Se avalan las acciones reportadas como avance mediante orfeo no 20201200011173 del 09-12-2020.
Se concede prorroga mediante orfeo No 20211200010523 del 08-11-2021 hasta el 28-11-2022.
Se concede prorroga mediante orfeo No 20221200012083 del 27-12-2022 hasta el 10-11-2023.
21/11/2023: Mediante memorando No.20235000014093  del 16 de noviembre del 2023 el responsable solicitó prórroga de la acción, mediante memorando No.20231200006743 del 16 de noviembre de 2023 el Grupo de Control Interno concedió pórroga hasta el 31 de mayo de 2023 y además informo que es la última prórroga otorgada al Plan de Mejoramiento.
27/12/2023: Mediante memorando No. 20235000015933 del 12 de diciembre de 2023 el responsable remitió evidencias para el cierre de la acción, el Grupo de Control Interno valido las evidencias por lo cual mediante memorando No. 20235000015933  del 27 de diciembre de 2023, socializó el cierre de la acción.
</t>
  </si>
  <si>
    <t>ACCIÓN CORRECTIVA</t>
  </si>
  <si>
    <t xml:space="preserve">Adelantar actividades y seguimentos requeridos con el fin de contar con la formulación de los Planes de Manejo, que permita a la Territorial  adelantar el proceso de adopción de los instrumentos en la presente vigencia.
</t>
  </si>
  <si>
    <t>Planes de Manejo formulados</t>
  </si>
  <si>
    <t>CANTIDAD</t>
  </si>
  <si>
    <t>Se suscribe mediante memorando No. 20201200002793 del 13 de abril de 2020.
Se concede prorroga mediante orfeo no 20201200010663 del 30-11-2020 hasta el 30-12-2021.
Se avalan las acciones reportadas como avance mediante orfeo no 20201200011173 del 09-12-2020.
Se concede prorroga mediante orfeo No 20211200010523 del 08-11-2021 hasta el 28-11-2022.
Se concede prorroga mediante orfeo No 20221200012083 del 27-12-2022 hasta el 10-11-2023.
21/11/2023: Mediante memorando No.20235000014093  del 16 de noviembre del 2023 el responsable solicitó prórroga de la acción, mediante memorando No.20231200006743 del 16 de noviembre de 2023 el Grupo de Control Interno concedió pórroga hasta el 31 de mayo de 2023 y además informo que es la última prórroga otorgada al Plan de Mejoramiento.
27/12/2023: Mediante memorando No. 20235000015933 del 12 de diciembre de 2023 el responsable remitió evidencias para el cierre de la acción, el Grupo de Control Interno valido las evidencias por lo cual mediante memorando No. 20235000015933  del 27 de diciembre de 2023, socializó el cierre de la acción.</t>
  </si>
  <si>
    <t>No Conformidad No.9: No se evidencia cumplimiento del compromiso relacionado con el uso y aprovechamiento más adecuado en actividades de Ecoturismo Comunitario del bote eduardoño E25A0GB con placa 33213 Careta, Careta que a la fecha se encuentra inactiva y en deterioro, tal como lo establece el plan de trabajo en su actividad No. 7 "Definir la situación de la embarcación fondo de Cristal con el fin de darle el uso correspondiente. Si no se cumple se desistirá el requerimiento".</t>
  </si>
  <si>
    <t>Falencias en el ejercicio de supervisión a los compromisos establecidos en el Plan de Trabajo del Contrato con la empresa Comunitaria Nativos Activos.</t>
  </si>
  <si>
    <t>TERRITORIOS SOSTENIBLES E INNOVADORES</t>
  </si>
  <si>
    <t>PARQUE NACIONAL NATURAL CORALES DEL ROSARIO Y DE SAN BERNARDO</t>
  </si>
  <si>
    <t>Determinar el estado de la embarcación y realizar el mantenimiento correspondiente para ponerla en funcionamiento.</t>
  </si>
  <si>
    <t>Concepto técnico del estado de la embarcación y solicitud de mantenimiento de la misma</t>
  </si>
  <si>
    <t>Plan de Mejoramiento  aprobado con Orfeo 20191200009643 del 26/12/2019.
Con Orfeo 20201200006143  el GCI  observó el reporte de avance.
Con 20201200007353 se aprobó ampliación término acción octubre 30.
Con Orfeo 20201200009363 del 6-11-2020 se aprobó ampliación término acción abril  30 del 2021
El GCI mediante Orfeo 20221200002283 informo a la Dirección Territorial Caribe que fueron recibidas comunicaciones 20226660000593 de 01/02/2022 y 20226660001633 de 28/03/2022, donde enviaron evidencias para cierre de las acciones. Sin embargo no fue posible realizar la verificación, teniendo en cuenta que no se pudo establecer a que numero de hallazgo hacían referencia los soportes remitidos, así como tampoco fue diligenciado el avance en la matriz del plan de mejora, por lo tanto se solicitó remitir la información nuevamente y de manera organizada.  
El GCI informo y concedio prorroga de la acción para el 29 de julio de 2022. mediante orfeo 20221200003463 del 18 de abril 2022, donde adicional a ello comunico que se recibio el comunicado con No de Orfeo 20216660009133 del 30/11/2021 y se recibe la información relacionada con (Que debido al costo beneficio para reparar la embarcación, se dio inicio al procedimiento de la entidad para dar de baja dicha embarcación. Anexo 1. Propuesta económica adecuación bote)  
Se recibe memorando con Orfeo No 20226510002173 del 04 de agosto de 2022 donde se eallegan soportes de las gestiones adelantadas para el cumplimiento del plan de mejoera y se da respuesta con memorando No 20221200008613 de fecha 30 agosto de 2022, donde se prorroga de la acción hasta el 30/11/2022
Se recibe memorando Orfeo No 20226510002743 del 23/12/2022 donde se eallegan soportes de las gestiones adelantadas para el cumplimiento del plan de mejora y se da respuesta con memorando No 20221200012133 de fecha 27 de diciembre de 2022,donde se prorroga de la acción hasta el 30/03/2022
GCI: 20/04/2023: Medianete memorando no 20236660000733 de fecha 3-02-2023 el responsable solicita prórroga para la fecha 30/05/2023 para el cumplimiento del Plan de Mejoramiento, a causa de  los tiempos que se requieren para la consecución de recursos para el pago de conceptos requeridos para dar de baja la embarcación, el Grupo de Control Interno evidenció la solicitud del concepto técnico del estado de la embarcación a la DTCA
GCI: 20/04/2023: Medianete memorando no 20231200001353 de fecha 28-02-2023l Grupo de Control Interno concedió prórroga con fecha de 30/05/2023
28/06/2023: mediante memorando No 20231200003783 del 28 de junio de 2023 se concede prorroga hasta el 30 de julio de 2023, sin embargo con la profesional de calidad Luisa Díaz se sugiró evaluar el cuplimiento de la fehca aprogramada para dar de baja la embarcación, en razón a que la ejecución de la actividad no depende solo del área protegida.</t>
  </si>
  <si>
    <t>CLAUDIA QUINTERO FRANKLIN</t>
  </si>
  <si>
    <t>No conformidad No. 2: Al realizar el seguimiento al corte 30 de abril de 2019, de los Mapas de riesgos se logró evidenciar que no se generó avance de dos (2) acciones preventivas planteadas con respecto a la Generación de Lineamientos en el trámite de pagos no presupuestales y Realizar seguimiento a la Gestión de las Tesorería de las DT.</t>
  </si>
  <si>
    <t>Porque se incumplió con la generación de lineamientos  y seguimientos oportunamente, faltando al autocontrol en el area de tesoreria.</t>
  </si>
  <si>
    <t>RECURSOS FINANCIEROS</t>
  </si>
  <si>
    <t>GRUPO DE GESTIÓN FINANCIERA</t>
  </si>
  <si>
    <t>Ejecutar las dos (2) acciones preventivas relacionadas con  la Generación de Lineamientos en el trámite de pagos no presupuestales y Realizar seguimiento a la Gestión de las Tesorería de las DT.</t>
  </si>
  <si>
    <t>Cumplimiento de las acciones preventivas propuestas dentro del mapa de riesgos</t>
  </si>
  <si>
    <t>LUIS EBERTO COCA GONZÁLEZ</t>
  </si>
  <si>
    <t>YEIMY PAOLA NIÑO CASTAÑEDA</t>
  </si>
  <si>
    <t xml:space="preserve">Memorando 220204300001243 del 5 de junio de 2020 solicitud suscripción Plan de Mejoramiento auditoria 2018-2019, suscripción mediante memorando 20201200004353 de junio 11 de 2020.
Mediante memorando 20221200002003 de feha de 07 de marzo del 2022, solicitid  las evidencias de cierre de las acciones vencidas.
Se mantiene abierta mediante memorando No 20221200006933 del 14 de julio del 2022, en el cual reposa el acta, la matriz y listados de asistencia de las mesas de trabajo adelantadas entre el Grupo de Gestión Financiera y Control Interno.
Memorando 20221200008883 del 09 de septiembre del 2022, se aprueba refornulación de la acción.
Memorando 20221200009803 del 11 de octubre del 2022, solicitud remision Plan de Mejoramiento por Porcesos Gestión con la reformulación.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la reformulación acciones (2) y (9) vigencia 2019-30 marzo 2023." Plazos acordado entre  la Coordinadora Grupo de Gestión Financiera  y la Coordinadora Grupo Control Interno.
06/06/2023: Mediante memorando No.20231200003083 de fecha 29 de mayo de 2023, se requirió al responsable evidencia de las acciones vencidas .
15/06/2023: Mediante memorando No.20231200003353 de fecha 15 de junio de 2023, se requirió al responsable evidencia de las acciones vencidas .
15/12/2023: Mediante memorando No. 20231200007223 del 4 de diciembre de 2023, se requirio evidencias de las acciones que se encuenrtan en estado abierto vencidas con el fin de actualizar la matriz.
20/08/2024: Mediante memorando No. 20234000011043 de fecha 28 de diciembre de 2023, solicitan el ajuste de la acción correspondiente a la No Conformidad No. 2.
20/08/2024: Se envía al Grupo de Gestión Financiera el memorando 20241200004523 de respuesta aceptando el ajuste a la acción planteada y solicitando ajustar la fecha de inicio y de ejecución del plan de mejoramiento.
</t>
  </si>
  <si>
    <t xml:space="preserve">No conformidad No. 9: En el momento de realizar la verificación de la cartera de FONAM, se logró evidenciar que la misma es generada en procesos diferentes al de Recursos Financieros, sin embargo; este último es el que realiza la Gestión de Cobro cuando conoce su origen y el deudor legal.
Sin bien es cierto el proceso de Recursos Financieros debe registrar, contabilizar y reflejar en sus Estados Financieros la cartera de la entidad, no es menos cierto que la Gestión de Cobro de la misma no puede realizarla este proceso, por cuanto la causa, el detalle, el deudor, el concepto entre otros se origina en procesos totalmente diferentes al proceso de Recursos Financieros.
Al realizar el cotejo individual de esta cartera de FONAM, se vislumbró que existen cuentas por cobrar desde la vigencia 2005 (19 años), en cartera la cual ha sido depurada y se encuentra pendiente por cobrar, incumpliéndose  lo estipulado en la Resolución 357 de fecha 23 de julio de 2008, y resolución 193 de 2016, emitidas por la Contaduría General de la Nación, “Por la cual se adopta el procedimiento de control interno contable y de reporte del informe anual de evaluación a la Contaduría General de la Nación”, en su anexo “PROCEDIMIENTO PARA LA IMPLEMEN-TACIÓN Y EVALUACIÓN DEL CONTROL INTERNO CONTABLE”, el cual establece: …3.2.14. Análisis, verificación y conciliación de información. Debe realizarse permanentemente el análisis de la información contable registrada en las diferentes subcuentas, a fin de contrastarla y ajustarla, si a ello hubiere lugar, con las fuentes de datos que provienen de aquellas dependencias que generan informa-ción relativa a bancos, inversiones, nómina, rentas o cuentas por cobrar, deuda pública, propiedad, planta y equipo, entre otros(…)
Asimismo, el numeral 3.2.1.indica la  Estructura del área contable y gestión por procesos, así: De acuerdo con la complejidad de la estruc-tura organizacional y de las operaciones que desarrollan las entidades, deberán contar con una estructura del área contable que les per-mita desarrollar adecuadamente todas las etapas que comprenden el proceso contable. En tal sentido, deberán diseñar y mantener, en su estructura organizacional, los procesos necesarios para la adecuada administración del sistema contable y disponer de un sistema de información que les permita cumplir adecuadamente sus funciones. Con tal fin, las entidades deberán adelantar acciones tendientes a determinar la forma como circula la información, observando su conveniencia y eficiencia, así como su contribución a la neutralización o mitigación de los riesgos relacionados con la oportunidad de la información. En este análisis, se deberán identificar, de manera clara, los documentos soporte a través de los cuales fluye la información, para establecer posteriormente su relación y efecto sobre la contabilidad, así como determinar los puntos críticos o de mayor impacto sobre el resultado del proceso contable. Para este fin, se pueden elaborar diagramas de flujo que vinculen los diferentes procesos desarrollados por la entidad y que permitan identificar los responsables y la forma como fluye y debe fluir la información financiera para proceder luego a implementar los controles que se requieran.
Por lo anteriormente expuesto, el análisis, verificación y conciliación de información lo realiza el  proceso de Recursos Financieros desde una óptica netamente contable, pero  el cobro de la cartera son fuentes de datos que provienen de otras dependencias que generan in-formación, como en este caso particularmente el de las Cuentas por Cobrar.
</t>
  </si>
  <si>
    <t xml:space="preserve">No existen lineamientos en la entidad para el manejo de la cartera estableciendo actividades, responsables y puntos de control transversal a todas las dependencias de la entidad.
</t>
  </si>
  <si>
    <t>Socializar y dar aplicación procedimiento gestión cartera con el fin de establecer actividades, responsables y puntos de control</t>
  </si>
  <si>
    <t>Actas de reunión socialización procedimiento Gestión Cartera</t>
  </si>
  <si>
    <t>Memorando 220204300001243 del 5 de junio de 2020 solicitud suscripción Plan de Mejoramiento auditoria 2018-2019, suscripción mediante memorando 20201200004353 de junio 11 de 2020. Memorando 202043000202093  de 01092020 y prorroga concedida orfeo 20201200007733 del 24092020. Memorando 20204300004703 del 03112020, solicitud prórroga. Concedida memorando 20201200009733 del 11112020.
Mediante memorando 20221200002003 de feha de 07 de marzo del 2022, se solicita las evidencias para el  de cierre de las acciones vencidas.
Esta acción se encuentra en procesos de depuracion en las mesas de trabajo realizadas entre el Grupo de Control Interno y el Grupo de Gestión Financiera, en el plan de mejoramiento del mes de julio se verá reflejado en estado actual de la acción.
Se mantiene abierta mediante memorando No 20221200006933 del 14 de julio del 2022,  en el cual reposa el acta, la matriz y listados de asistencia de las mesas de trabajo adelantadas entre el Grupo de Gestión Financiera y Control Interno,  en cuanto no se evidenciaron las actas de socialización del procedimiento.
Memorando 20221200008883 del 09 de septiembre del 2022, se aprueba refornulación de la acción.
Memorando 20221200009803 del 11 de octubre del 2022, solicitud remision Plan de Mejoramiento por Porcesos Gestión con la reformulación.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la reformulación acciones (2) y (9) vigencia 2019-30 marzo 2023." Plazos acordado entre  la Coordinadora Grupo de Gestión Financiera  y la Coordinadora Grupo Control Interno.
06/06/2023: Mediante memorando No.20231200003083 de fecha 29 de mayo de 2023, se requirió al responsable evidencia de las acciones vencidas .
15/06/2023: Mediante memorando No.20231200003353 de fecha 15 de junio de 2023, se requirió al responsable evidencia de las acciones vencidas .
15/12/2023: Mediante memorando No. 20231200007223 del 4 de diciembre de 2023, se requirio evidencias de las acciones que se encuenrtan en estado abierto vencidas con el fin de actualizar la matriz.</t>
  </si>
  <si>
    <t>KAREN LUCERO HERNÁNDEZ GÓMEZ</t>
  </si>
  <si>
    <t>ABIERTA</t>
  </si>
  <si>
    <t>No Conformidad No.4 No se da cumplimiento en su totalidad a la actividad No 10 del procedimiento en lo que
corresponde a: “… Transferir las series documentales de los archivos de gestión al archivo central o Semiactivo, de
acuerdo a lo estipulado en la tabla de retención documental y diligenciando el formato único de Transferencias
documentales. …”</t>
  </si>
  <si>
    <t>La mayoría de los integrantes del GCEA no revisan ni gestionan oportunamente la solicitudes que llegan a través del aplicativo Orfeo y falta conocimiento avanzado de manejo de archivo físico por parte del asistente administrativo.</t>
  </si>
  <si>
    <t>GESTIÓN DE TECNOLOGÍAS Y SEGURIDAD DE LA INFORMACIÓN</t>
  </si>
  <si>
    <t>GRUPO DE COMUNICACIONES</t>
  </si>
  <si>
    <t>Organizar los archivos de gestión fisicos y digitales y realizar un control periódico de los archivos digitales</t>
  </si>
  <si>
    <t>Plan de trabajo</t>
  </si>
  <si>
    <t>JAIRO ADRIANO ARTEAGA VELASQUEZ</t>
  </si>
  <si>
    <t>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t>
  </si>
  <si>
    <t>elaborar diagnóstico del estado de los archivos de gestión y organziar los archivos físicos y digitales.</t>
  </si>
  <si>
    <t>solicitar sensibilizaciones en el manejo de los archivos físicos y digitales.</t>
  </si>
  <si>
    <t>Capacitaciones</t>
  </si>
  <si>
    <t>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t>
  </si>
  <si>
    <t>Control de gestión de archivos digitales</t>
  </si>
  <si>
    <t>Estado de Orfeos de la Dependencia</t>
  </si>
  <si>
    <t>No Conformidad No 8:Se registran elementos recibidos en comodatos-administración que de acuerdo con la información suministrada en la auditoria, estos elementos no son de responsabilidad de la entidad como la casa y los paneles solares que se encuentran asignados a la sede de Nuquí ocasionando gastos por concepto de seguros entre otros.</t>
  </si>
  <si>
    <t>Están pendientes los trámites para liquidar el comodato y el convenio establecidos con la Alcaldía y Fontur.</t>
  </si>
  <si>
    <t>RECURSOS FÍSICOS E INFRAESTRUCTURA</t>
  </si>
  <si>
    <t>PARQUE NACIONAL NATURAL UTRÍA</t>
  </si>
  <si>
    <t>Relizar las acciones pertinentes para la liquidacion total del comodato dejando implmentaado el procedimeinto de reitoro de los equipos del inventario del Parque.</t>
  </si>
  <si>
    <t>Comunicaciones</t>
  </si>
  <si>
    <t xml:space="preserve">Suscrito según memorando No. 20201200006463 del 13 de agosto de 2020.
Se autoriza prorroga según memorando 20201200011083 del 4/12/2020. 
Mediante memorando No. 20217500010333 del 16/06/2021, se presentan las evidencias de avance para el cumplimiento..
Medainte memorando No. 20217500013533 del 6/08/2021 se presenta porrroga hasta el 30/11/2021
Medainte memorando No.20211200007093 del 11/08/2021  se prorroga  la accion.
Mediante radicado 20217500023503 del 31/12/21 del 31/12/2021  solicta prorroga de la acción
Se requiere mediante memorando 20221200002833 del 30/03/2022
Se requiere mediante radicado 20221200009433 del 29 de septiembre de 2022
Se da respuesta mediante memorando 20221200012183 del 27/12/2022
06/06/20023: Mediante memorando No.20231200002943 de fecha 24 de mayo de 2023, se requirió al responsable evidencia de las acciones vencidas .
</t>
  </si>
  <si>
    <t xml:space="preserve">INFORME FINAL DE AUDITORIA CON ENFOQUE EN RIESGOS AL PROCESO GESTIÓN DE RECURSOS FINANCIEROS VIGENCIA JULIO 2019 A MARZO 2020. GRUPO DE GESTIÓN FINANCIERA Y DIRECCIONES TERRITORIALES </t>
  </si>
  <si>
    <t>No conformidad No.3. No se evidenció el consecutivo en el listado de visitantes y control de recaudo presentado por PNN Old Providence, en el mes de febrero de 2020, es decir, que se cumple parcialmente las actividades 7 y 9 del procedimiento Recaudo y registro de ingreso. Es necesario llevar un control del resumen de la boletería vendida.</t>
  </si>
  <si>
    <t>No hubo un punto de control que nos permitiera evidenciar el consecutivo faltante dado que correspondia a exento y por ende no afectaba el reporte financiero</t>
  </si>
  <si>
    <t>Establecer un punto de control con el profesional de ecoturismo y contador de la DTCA a fin de garantizar el consecutivo en la boletaria independiente que afecte o no el valor recaudado</t>
  </si>
  <si>
    <t>Consecutivo de facturacion del pnn old providence</t>
  </si>
  <si>
    <t>CARLOS ANDRÉS VARGAS PUERTO</t>
  </si>
  <si>
    <t xml:space="preserve">Solicitud de suscripción PM-PG 2020430004783 07102020, sucripción del PM orfeo 2020120008943 del 29102020.
Con Orfeo No. 20211200001813 del 8 de marzo de 2021 el Grupo de Control Interno aprobó la prórroga.
El Grupo de Control Interno con Orfeo N. 20211200009393 del 30 de septiembre concedio prórroga hasta el  30 de junio de 2022.
El Grupo de Control Interno con Orfeo N. 20221200008613 del 04 de agosto concedio prórroga hasta el  30 de noviembre de 2022.
06/06/20023: Mediante memorando No.20231200002913 de fecha 23 de mayo de 2023, se requirió al responsable evidencia de las acciones vencidas .
21/07/2024: Se presenta un documento con patallazo de "Ingreso de visitantes y control de recaudo", (ingresos de 1/02/2020) y pantallazo de un carpeta en drive denominada "02. PNN OLD PROVIDENCE_FEBRERO_2020, asi como tambien se relaciona una dirección eléctronica  :https://docs.google.com/spreadsheets/d/1up- 8L8DGHaCeu69gk2YYhxR3lyB10VXY2znPkVoDXTk/edit#gid=551889067, la cual no abre. Adicionalmente, se presenta el memorando 20206690086393 del 20/02/2020, emitido por MARCELA CANO CORRREA, Jefe Área Protegida, dirigido a LUZ ELVIRA ANGARITA JIMENEZ, Directora Territorial Caribe cuyo asunto es "Remisión copia de consignación –enero 2020", se relacionan 6 consignaciones de enero de 2020, 5 consignaciones de febrero 2020 y 3 consignaciones de marzo 2020, se presenta ademas el  INGRESO DE VISITANTES Y CONTROL DE RECAUDO para enero y febrero de 2020, sin embargo, el reporte se realizó en 2023, no se tiene la certeza de que el control se haya seguido aplicando y por ende si es o no efectivo.
</t>
  </si>
  <si>
    <t xml:space="preserve">No Conformidad #3: Como resultado de la verificación de los documentos a cargo del Proceso Administración y Manejo del Sistema
de Parques Nacionales Naturales, se evidenció que trece (13) documentos de veinticuatro (24) disponibles en el
Modelo Integrado de Planeación y Gestión- SGI no se encuentran elaborados y/o presentan inconsistencia en
cuanto a la definición de algunas características de los mismos, incumplimiento con los lineamientos estipulados
en el instructivo Elaboración, Actualización y Derogación de Documentos del Sistema de Gestión Integrado – SGI. </t>
  </si>
  <si>
    <t>No hay socialización ni orientación a los temáticos encargados de los documentos  en base al instructivo Elaboración, Actualización y Derogación de Documentos del Sistema de Gestión Integrado – SGI, para  la actualización de  documentos.</t>
  </si>
  <si>
    <t>GRUPO DE PLANEACIÓN Y MANEJO</t>
  </si>
  <si>
    <t>Analizar las incosistencias de los documentos,hacer los ajustes requeridos y solicitar la oficialización a la OAP.</t>
  </si>
  <si>
    <t xml:space="preserve">Docuemntos oficializados
</t>
  </si>
  <si>
    <t>PAULA ANDREA ARCINIEGAS</t>
  </si>
  <si>
    <t>Se aprueba plan de mejora con Orfeo No 20221200010013 de fecha 25/10/2022
19/04/203: Mediante memorando no. 20222200004283 de fecha 27-12-2022 el responsable solicita prórroga para la  acción correctiva para el 30 de abril de 2023.
19/04/2023: Mediante memorando no. 20221200012323 de fecha 30-12-2022 el Grupo de Control Interno concedió la prórroga para el día 30 de abril de 2023 
20/04/2023: Mediante memorando no. 20232200000313 de fecha 30-01-2023 el responsable allegó el primer avance correspondiente a la primera acción correctiva.
20/04/2023: El Grupo de Control Interno validó la evidencia suministrada por el responsable,constatando la socialización de los documentos sujetos a actualizción y derogación del Sistema de Gestión Inetegrado (SGI), por medio de la trazabilidad de correos electrónicos de fechas19 de agosto de 2022, 6 de octubre de 2022,7 de octubre de 2022, 21 de octubre de 2022, en los cuales se indicarón pautas para el procedimiento.
20/04/2023: Por medio de memorando no 20231200001763 de fecha 27-03-2023 el Grupo de Control Interno informó los avances de gestión se reciben solo cuando se haya cumplido con la actividad en su totatalidad.
8/06/2023: Mediante memorando No.20232200001013 de fecha 25/04/2023, el responsable solicitó prórroga para el cumplimiento de la acción, ya que  los documentos que hacen parte de las actualizaciones y ajustes son de la linea tematica de educacidn ambiental. Esta linea se integra  al proceso de gestidn de comunicaciones y los ajustes en los documentos deben tener directrices impartidas desde su nuevo proceso
8/06/2023: Mediante memorando No.20231200002803 del 17 de mayo de 2023 se concedió prorroga hasta el 30 de septiembre de 2023
17/10/2023: Mediante memorando No.20232200002373 del 22 de septiembre de 2023, el reponsable remitió solicutd de prórroga para el cumplimiento de la acción, ya que han presentando dificultades para los ajustes de los documentos pendientes, el Grupo de Control Interno evaluó la justificiacón y mediante memorando No. 20231200006003 del 17 de octubre de 2023  informó la ampliación para la ejecución de la acción, con fecha del 30 de octubre de 2023. Adicionalmente recalco el cumplimiento de la misma ya que es la tercera aprobación de prórroga. 
8/11/2023: Mediante memorando No. 20232200002863  del 25 de octubre   el responsable remitió evidencia, el Grupo de Control Interno verificó la validéz de los soportes por lo cual mediante memorando No.20231200006373 del 8 de noviembre del 2023 socializó el cierre de la acción No.2 de la No conformidad No.3</t>
  </si>
  <si>
    <t>NO CONFORMIDAD No. 3: No se evidenció cumplimiento por parte del Parque Nacional Natural Gorgona a lo establecido en la actividad No 8 del procedimiento Gestión del Riesgo de Desastres Naturales y Socionaturales.
Actividad No 8: Socializar el Plan de Emergencia y Contingencia por Desastres Naturales y Socionaturales a los Consejos Municipales y Departamentales de Gestión del Riesgo.</t>
  </si>
  <si>
    <t>No se aplicó el procedimiento como está establecido en la actividad No. 8, en lo que corresponde al procedimiento de Gestión del Riesgo de Desastres Naturales</t>
  </si>
  <si>
    <t>PARQUE NACIONAL NATURAL GORGONA</t>
  </si>
  <si>
    <t>Aplicación y cumplimiento del procedimiento de Gestión de Riesgo de Desastres Naturales, en lo correspondiente a la gestión con los  los Consejos Municipales y Departamentales de Gestión del Riesgo, para incluir en las agendas de las reuniones la socialización del plan de Emergencia y Contingencia  por Desastres Naturales  del PNN Gorgona</t>
  </si>
  <si>
    <t>No. socializaciones programadas/ socializaciones ejecutadas</t>
  </si>
  <si>
    <t>SUSCRITO MEDIANTE ORFEO No 20211200000943 DEL 02-02-2021.
Mediante memo 20217500023503 del 31/12/21 indica que esta en proceso de actualización,  Se requiere mediante memorando 20221200002833 del 30/03/2022
Se hace seguimiento con el enlace de calidad de la DTPA el día 28 de septiembre de 2022  mediante reunión
Se requiere mediante radicado 20221200009433 del 29 de septiembre de 2022
Se da respuesta con memorando 20221200011203 del  29/11/2022
27/06/2023: Mediante memorando No. 20231200002823 de 23 de mayo de 2023, el Grupo de Control Interno Solicito evidencias de las acciones vencidas.
27/06/2023: Mediante memorando No 20237500011203 del 29 de mayo de 2023, el responsable comunió que el  Plan de Emergencia y contingencias de desastres naturales no se en cuentra aprobado.
27/06/2023:  Mediante memorando No. 20231200002823 de 31 de mayo de 2023, el Grupo de Control Interno informó nuevo plazo de entrega para la acción de la No Conformidad No. 3  hasta el 31 de julio de 2023.</t>
  </si>
  <si>
    <t>DAISY JANNETH VÁSQUEZ ACOSTA</t>
  </si>
  <si>
    <t>NO CONFORMIDAD No. 5: Se evidencia en contratos de obra y suministro, falta de acta de liquidación del contrato, lo que implica incumplimiento a la actividad 13 del procedimiento ABS_PR_05.</t>
  </si>
  <si>
    <t>No se realizo la supervisión de los contratos de obra y suministro en la actividad correspondiente a su liquidación a efectos de proceder de manera oportuna.</t>
  </si>
  <si>
    <t>DIRECCIÓN TERRITORIAL PACÍFICO</t>
  </si>
  <si>
    <t>Proceder con la liquidación de los contratos de obra y de suministro de la vigencia 2019.</t>
  </si>
  <si>
    <t>Actas de liquidación elaboradas, firmadas y publicadas.</t>
  </si>
  <si>
    <t>MARIA MERCEDES MEDINA</t>
  </si>
  <si>
    <t xml:space="preserve">Suscrito mediante  Orfeo  radicado  No 20211200003113 DEL 26-04-2021.
 Se requiere mediante memorando 20221200002833 del 30/03/2022 
Se requiere mediante radicado 20221200009433 del 29 de septiembre de 2022
30/06/2023: Mediante memorando 20231200003663 de fecha 28 de junio de 2023 , el Grupo de Control Interno solicitó aclaración sobre el estado de la acción ( Si está abierta o cerrada), a causa de, las fallas presentadas en la matriz de Plan de Mejoramiento por Procesos
11/08/2023:  Mediante memorando 20231200004513 del 11 de agosto de 2023, se reiteró solicitud del orfeo 20231200003663 de fecha 28 de junio de 2023, mediante el cual se solicitan evidencias de cierre de acciones vencidas.
15/08/2023:  Mediante memorando 20237500017233 del 15 de agosto de 2023, se da respuesta por la Dirección Territorial Pacífico. </t>
  </si>
  <si>
    <t>NO CONFORMIDAD 10: GRUPO DE TALENTO HUMANO De acuerdo con la revisión de los expedientes 2021440610100008E,.20214406101000024E, 2015440610100006E, 20154406101000011E, 2021440610100005E, 20164406101000003E, se evidencia que no se realizó la evaluación médica de retiro conforme lo descrito en la actividad del procedimiento GTH_PR_26_Desvinculacion_asistida_V_1.</t>
  </si>
  <si>
    <t>El procedimiento GTH_PR_26_Desvinculacion_asistida_V_1 se encuentra desactualizado</t>
  </si>
  <si>
    <t>TALENTO HUMANO</t>
  </si>
  <si>
    <t>GRUPO DE GESTIÓN HUMANA</t>
  </si>
  <si>
    <t>Socializar el procedimiento GTH_PR_26_Desvinculacion_asistida_V_1</t>
  </si>
  <si>
    <t>20241200006823 del 12-12-2024</t>
  </si>
  <si>
    <t>procedimiento GTH_PR_26_Desvinculacion_asistida_V_1 socializado</t>
  </si>
  <si>
    <t>Mediante memorando con radicado Orfeo No 20221200011333 de fecha 5 diciembre de 2022 se aprobó la suscripción del plan de mejoramiento.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</si>
  <si>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NO CONFORMIDAD No.3 No se evidenciaron los soportes de Facturación por concepto de servicio de alimentos y bebidas para las vigencias 2015 y 2016.</t>
  </si>
  <si>
    <t>Falta de apropiación de la normatividad de archivo y técnicas gestión documental</t>
  </si>
  <si>
    <t>GESTIÓN DOCUMENTAL</t>
  </si>
  <si>
    <t xml:space="preserve">Archivar copia digital de las facturas generadas a partir de 2021  por la Empresa Comunitaria 
</t>
  </si>
  <si>
    <t>Copia digital de las facturas generadas</t>
  </si>
  <si>
    <t>Se suscribe mendiante memorando 20211200009203 de fecha 28 de septiembre de 2021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con radicado Orfeo No 20226510002483 del 02 de noviembre de 2022 la Dirección Teritorial remite el reporte de avances de la acción y solicita reprogramación en la fecha de cumplimiento, a lo cual el GCI mediante memorando con radicado Orfeo No 20221200011433 del 05 de diciembre de 2022 comunica que se otorga la prorroga para cumplimiento de la acción hasta el 09 de diciembre de 2022. 
Se recibe memorando Orfeo No 20226510002743 del 23/12/2022 donde se eallegan soportes de las gestiones adelantadas para el cumplimiento del plan de mejoera y se da respuesta con memorando No 20221200012133 de fecha 27 de diciembre de 2022, donde se prorroga de la acción hasta el 30/03/2022
20/04/2023: Mediante memorando no.20236660000733  de fecha 23-02-2023 el responsable solicitó prórroga para el cumplimiento del Plan de Mejoramiento para la fecha 30/04/2023, a causa de que las facturas que se deben
archivar deben ser remitidas por el Eco Hotel La Cocotera, y a pesar de las solicitudes no se han recibido respuesta alguna. 
20/04/2023: El Grupo de Control Interno mediangte memorando no. 20231200001353 de fecha  28/02/2023 concedió la prórroga para el cumplimiento de la acción propuesta.</t>
  </si>
  <si>
    <t>NO CONFORMIDAD No.12 Los inventarios no se encuentran actualizados. Año tras año se registran las mismas observaciones sobre los mismos elementos que por su naturaleza y estado deben ser reparados, devueltos o reintegrados para el trámite administrativo correspondiente, la infraestructura registrada no involucra los elementos descritos en el otrosí No.3 suscrito el 18 de septiembre de 2013, acuerdo PRIMERO que modifica la Cláusula No.2 alcance, incumpliendo lo establecido en la Obligación No.10 de la Cláusula No.6 del Contrato de Ecoturismo Comunitario No.001 de 2008 entre Parques Nacionales Naturales de Colombia y la Empresa Comunitaria “Nativos Activos”.</t>
  </si>
  <si>
    <t xml:space="preserve"> Desconocimiento del documento de inventario sobre el cual se deberían realizar las actualizaciones			
			</t>
  </si>
  <si>
    <t>Realizar las gestiones pertinentes para la actualización del inventario</t>
  </si>
  <si>
    <t>Formato Inventario de elementos /cuentadante GRF_FO_17</t>
  </si>
  <si>
    <t>Se suscribe mendiante memorando 20211200009203
Mediante Orfeo 20221200006543 de fecha 28 de junio de 2022, se da respuesta a memorando radicado por la Dirección Territorial Caribe con Orfeo No 20226510001993 de fecha 10 de junio de 2022, donde se solicita la reprogramación de la acción al 30 de julio de 2022. por lo que se procede a la reprogramación.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con radicado Orfeo No 20226510002483 del 02 de noviembre de 2022 la Dirección Teritorial remite el reporte de avances de la acción y solicita reprogramación en la fecha de cumplimiento, a lo cual el GCI mediante memorando con radicado Orfeo No 20221200011433 del 05 de diciembre de 2022 comunica que se otorga la prorroga para cumplimiento de la acción hasta el 09 de diciembre de 2022. 
Se recibe memorando Orfeo No 20226510002743 del 23/12/2022 donde se eallegan soportes de las gestiones adelantadas para el cumplimiento del plan de mejoera y se da respuesta con memorando No 20221200012133 de fecha 27 de diciembre de 2022,, donde se prorroga de la acción hasta el 28/02/2023
GCI:20/04/2023: Medianete memorando no 20236660000733 de fecha 3-02-2023 el responsable solicita prórroga para la fecha 30/05/2023 para el cumplimiento del Plan de Mejoramiento.
GCI:20/04/2023: Medianete memorando no 20231200001353 de fecha 28-02-2023l Grupo de Control Interno concedió prórroga con fecha de 30/05/2023
28/06/2023: mediante memorando N° 20231200003783 del 28 de junio de 2023 se concede prorroga hasta el 30 de julio de 2023</t>
  </si>
  <si>
    <t xml:space="preserve">NO CONFORMIDAD No.29 En verificación de la Primera Fase de auditoria no se evidenció cumplimiento de la acreditación de la afiliación y pago de Seguridad Social para los trabajadores asociados al contrato. Para la vigencia 2016 falta la acreditación para los meses enero, febrero, marzo y noviembre y para la vigencia 2020 faltan las evidencias de los meses de abril, mayo junio y julio respectivamente, por lo anterior no se está dando cumplimiento a la obligación No.26, de la cláusula No.6 del Contrato de Ecoturismo Comunitario No.001 de 2008.
</t>
  </si>
  <si>
    <t xml:space="preserve">Falencias en el ejercicio de la supervisión 
			</t>
  </si>
  <si>
    <t>Almacenar acreditación por parte del Representante Legal de la Empresa Comunitaria  de la afiliación y pago de Seguridad Social para los trabajadores asociados al contrato para los periodos enero, febrero, marzo y noviembre 2016 y  abril, mayo junio y julio 2020</t>
  </si>
  <si>
    <t>Documento - acreditación</t>
  </si>
  <si>
    <t xml:space="preserve">Se suscribe mendiante memorando 20211200009203 de fecha 28 de septiembre de 2021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con radicado Orfeo No 20226510002483 del 02 de noviembre de 2022 la Dirección Territorial remitió el reporte de evidencias de la acción. El Grupo de Control Interno mediante memorando con radicado Orfeo No 20221200011433 del 05 de diciembre de 2022 comunica que se otorga el plazo de reprogramación de la acción para el 09 de diciembre de 2022.
28/06/2023: mediante memorando No 20231200003783 del 28 de junio de 2023 se solicita aclarar evidencia para proceder con el cierre.
</t>
  </si>
  <si>
    <t>NO CONFORMIDAD No. 1: No efectuar otro si a la cláusula 35 del contrato de concesión No. 001 de 2016, que aclarare o derogare la necesidad de la existencia de la póliza de calidad y estabilidad de obras</t>
  </si>
  <si>
    <t>No se tuvo en cuenta solicitar la realización del Otro si del contrato.</t>
  </si>
  <si>
    <t>Solicitar mediante memorando interno la eliminación de la exigencia de la póliza de calidad y estabilidad de la obra para que la SSNA realice la respectiva modificación contractual.</t>
  </si>
  <si>
    <t>Solicitud de Modificación del contrato</t>
  </si>
  <si>
    <t>MARIA MERCEDES MEDINA - ABOGADA 2</t>
  </si>
  <si>
    <t xml:space="preserve">Se suscribe mediante memorando   2021120001010 del 19/10/2021
 Se requiere mediante memorando 20221200002833 del 30/03/2022
Se requiere mediante memorando 20221200006563 del 28-06-2022
Se hace seguimiento con el enlace de calidad de la DTPA el día 29 de agosto de 2022 mediante reunión
Se hace seguimiento con el enlace de calidad de la DTPA el día 28 de septiembre de 2022  mediante reunión
Se requiere mediante radicado 20221200009433 del 29 de septiembre de 2022
Se da respuesta con memorando 20221200011203 del 29/11/2022
Se da respuesta con memorando 20221200012183 del 27/12/2022
21/09/2023: Con memorando 20231200004543 del 11 de agosto de 2023, se reitera el memorando 20231200012183 del 27 de diciembre de 2022 donde se solicitaron las evidencias de las acciones vencidas.
Con memorando 20237500017393 del 16 de agosto de 2023, se dió respuesta por la DTP, remitiendo la evidencia de envío del memorando con radicación 20227670008733 de fecha 20-05-2022 a la Subdirección de Sostenibilidad y Negocios Ambientales y al Grupo de Contratación, asunto  Solicitud de OTRO SI retiro necesidad de la existencia de la pólica de calidad y estabilidad de la obra.
</t>
  </si>
  <si>
    <t>NO CONFORMIDAD No. 27: No se encontró en el desarrollo de la auditoría interna al Contrato de Concesión No. 001 de 2016 – Unión Temporal Concesión Gorgona para las Vigencias 2016- 2020, evidencia que demuestre el cumplimiento de la Cláusula No.15 Obligaciones del Concesionario: 15.2) Obligaciones Durante la Ejecución, 15.2.3) Obligaciones relacionadas con la Ac-utilización de las fichas técnicas de acuerdo con los mantenimientos realizados.</t>
  </si>
  <si>
    <t>Porque existe desconocimiento por parte del supervisor del contrato de concesión del requerimiento de documentar el seguimiento al plan de mantenimiento.</t>
  </si>
  <si>
    <t xml:space="preserve">Solicitar a la concesión la entrega de las fichas tecnicas de los mantenimientos ejecutados durante la ejecución del contrato
Crear un expediente virtual  (Drive) que contenga todos los documentos del seguimiento a la ejecución del contrato desde su inicio a la fecha, incluyendo las fichas tecnicas de acuerdo con los mantenimiento realizados </t>
  </si>
  <si>
    <t>Memorando Carpeta Virtual</t>
  </si>
  <si>
    <t>Unidad</t>
  </si>
  <si>
    <t>Se suscribe mediante memorando  2021120001010 del 19/10/2021
Mediante memorando  20211200012103 del 21/12/2021 se indica que no sirvio archivo de evidencias 
Se prorroga mediante radicado 20221200004013 del 29-04-2022 hasta el 30/06/2022
Se requiere mediante radicado 20221200006563 del 28-06-2022
Se hace seguimiento con el enlace de calidad de la DTPA el día 29 de agosto de 2022 mediante reunión
Se hace seguimiento con el enlace de calidad de la DTPA el día 28 de septiembre de 2022  mediante reunión
Se requiere mediante radicado 20221200009433 del 29 de septiembre de 2022
Se da respuesta con memorando 20221200012183 del 27/12/2022
26/09/2023: Con memorando 20231200004543 del 11/08/2023 se requirieron evidencias del cumplimiento de las acciones.
La DTP da respuesta con el memorando 20237500017393 del 16 de agosto de 2023</t>
  </si>
  <si>
    <t>No Conformidad No. 1: No se evidencian en el desarrollo de la auditoría interna al Proceso Gestión de Recursos Financieros - Nivel Central y Direcciones Territoriales, las pre conciliaciones Bancarias correspondientes al procedimiento Gestión Contable – Código: GRFN_PR_15. Por parte del Nivel Territorial incumpliendo la actividad No. 4 y 5.</t>
  </si>
  <si>
    <t>Incumplimiento al procedimiento de gestión contable, que permita realizar seguimiento a partidas conciliatorias dentro del mismo periodo y dar solución a las mismas en pro de no acumular partidas y soportar el proceso en debida forma de conciliaciones bancarias.</t>
  </si>
  <si>
    <t>Elaborar las preconciliaciones bancarias y deben constituir un soporte obligatorio para firma de conciliaciones bancarias.</t>
  </si>
  <si>
    <t>Número de Preconciliaciones mensuales firmadas cada DT y NC</t>
  </si>
  <si>
    <t>Memorando 220204300001243 del 5 de junio de 2020 solicitud suscripción Plan de Mejoramiento auditoria 2018-2019, suscripción mediante memorando 20201200004353 de junio 11 de 2020. Memorando 202043000202093  de 01092020 y prorroga concedida orfeo 20201200007733 del 24092020. Memorando 20204300004703 del 03112020, solicitud prórroga. Concedida memorando 20201200009733 del 11112020.
Mediante memorando 20221200002003 de feha de 07 de marzo del 2022, se solicita las evidencias para el  de cierre de las acciones vencidas.
Esta acción se encuentra en procesos de depuracion en las mesas de trabajo realizadas entre el Grupo de Control Interno y el Grupo de Gestión Financiera, en el plan de mejoramiento del mes de julio se verá reflejado en estado actual de la acción.
Se mantiene abierta mediante memorando No 20221200006933 del 14 de julio del 2022,  en el cual reposa el acta, la matriz y listados de asistencia de las mesas de trabajo adelantadas entre el Grupo de Gestión Financiera y Control Interno,  en cuanto no se evidenciaron las actas de socialización del procedimiento.
Memorando 20221200008883 del 09 de septiembre del 2022, se aprueba refornulación de la acción.
Memorando 20221200009803 del 11 de octubre del 2022, solicitud remision Plan de Mejoramiento por Porcesos Gestión con la reformulación.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la reformulación acciones (2) y (9) vigencia 2019-30 marzo 2023." Plazos acordado entre  la Coordinadora Grupo de Gestión Financiera  y la Coordinadora Grupo Control Interno.
06/06/2023: Mediante memorando No.20231200003083 de fecha 29 de mayo de 2023, se requirió al responsable evidencia de las acciones vencidas .
15/06/2023: Mediante memorando No.20231200003353 de fecha 15 de junio de 2023, se requirió al responsable evidencia de las acciones vencidas .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 Mediante memorando 20241200004813 del 4 de septiembre de 2024, la acción quedó cumplida y pendiente de efectividad</t>
  </si>
  <si>
    <t>No Conformidad No. 1: No se evidencian en el desarrollo de la auditoría interna al Proceso Gestión de Recursos Financieros - Nivel Central y Direcciones Territoriales, las pre conciliaciones Bancarias correspondientes al procedimiento Gestión Contable – Código: GRFN_PR_15. Por parte del Nivel Territorial incumpliendo la actividad No. 4 y 5</t>
  </si>
  <si>
    <t>Actualizar y socializar el procedimiento incluyendo punto de control que garantice el cumplimiento de las preconciliaciones por parte de las Direcciones Territoriales</t>
  </si>
  <si>
    <t>Procedimiento actualizado y socializado</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</si>
  <si>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11/11/2022 de noviembre 2022 Ampliación del plazo hasta el 30/03/ 2023.
15/12/2023: Mediante memorando No. 20231200007223 del 4 de diciembre de 2023, se requirio evidencias de las acciones que se encuenrtan en estado abierto vencidas con el fin de actualizar la matriz.
04-09-2024:Mediante memorando 20241200004813 del 4 de septiembre de 2024, la acción quedó en estado abierta</t>
  </si>
  <si>
    <t>No conformidad 2: Se evidenció que para el cierre de la vigencia 2020 y a marzo de 2021 presenta la DTCA en cuanto a saldos de convenios sin legalizar de la cuenta 190801 un valor de $172.467.257 – FONAM vigencia 2014 y $554.571.162 correspondiente a vigencias anteriores desde la vigencia 2016. De igual forma la DTAO con un saldo sin legalizar de convenios al cierre de la vigencia 2020 y marzo 2021 un valor de $25.000.000. La situación descrita anteriormente trae como consecuencias medidas negativas por parte del Ministerio de Hacienda – GRUPO PAC, en cuanto a la penalización con la no colocación de PAC para PNNC, por el déficit de recaudo fiscal, como se ha advertido en mesa de trabajo con el Ministerio de Hacienda y esto significaría incumplimiento en cuanto al pago de las obligaciones contraídas con proveedores de bienes o servicios de la entidad que pueden terminar en reclamaciones contractuales, incumpliendo el Procedimiento GESTIÓN CONTABLE Código: GRFN_PR_15 – Actividades No. 11 y 15.</t>
  </si>
  <si>
    <t>No se ha dado reforzado desde el Nivel Central  con participación de supervisores, contratos, contadores respecto a las implicaciones del no acatamiento de la norma presupuestal y las cláusulas de los contratos respecto a convenios sin ejecución total dentro del año fiscal. Falta seguimiento periódico.</t>
  </si>
  <si>
    <t>DIRECCIÓN TERRITORIAL ANDES OCCIDENTALES</t>
  </si>
  <si>
    <t>Realizar una mesa de trabajo integral con Contratos, supervisores, contadores NC y DTS y fijar lineamientos e implicaciones respecto a la ejecución anual de los convenios y dar seguimiento trimestral.</t>
  </si>
  <si>
    <t>Acta mesa de trabajo interdisciplinaria  y número de Informes de seguimiento de saldos en los EEFF Trimestral NC y DTS</t>
  </si>
  <si>
    <t>ABOGADA 2</t>
  </si>
  <si>
    <t>SUSCRITO MEDIANTE ORFEO No 21-12-2021. Con radicado No. 20221200003373 del 8 de abril se realiza seguimiento y  con la Lider de Calidad, de la DTAO, Diana Medina en reunión celebrada el 26 de abril de 2022 se adjunta acta de reunión, continúa abierta.
Se realiza seguimiento mediante memorando No.20221200005143 del 01/06/2022. 
Se recibe solicitud mediante memorando No. 20226110001143 del 27 de mayo de 2022 para el cambio en la responsabilidad, y se da respuesta con memorando No. 20221200007683 del 02 de agosto del 2022, indicando que una vez, verificada la información por parte del Grupo de Control Interno, se evidenció que la acción anteriormente descrita fue aprobada, con el radicado No. 202112000120 el día 21 de diciembre del 2021 y en el cual se adjuntó la matriz en formato Excel. La línea de aprobación se encuentra relaciona en la fila No 18 del documento.  Así las cosas, se ratifica el compromiso con la acción planteada y se menciona que la fecha de vencimiento se encuentra para el día 30 de noviembre del 2022.
30/06/2023: Mediante memorando 20231200003673 de fecha 28 de junio de 2023 , el Grupo de Control Interno solicitó aclaración sobre el estado de la acción ( Si está abierta o cerrada), a causa de, las fallas presentadas en la matriz de Plan de Mejoramiento por Procesos.
30/11/2023 Mediante memorando 20231200006913 del 24 de noviembre del 2023, se solicito al responsable las evidencias  de las acciones que se encuentran en estado abierto vencido.
14/12/2023: Mediante memorando No 20231200008133, del 14 de diciembre del 2023, se hizo requerimiento del cumplimiento de las actividades programadas por el Grupo de Gestión Financiera al interior del Plan de Mejoramiento, actividades que se encuentran vencidas y se hizo requerimiento de la remisión de las evidencias a más tardar el 21 de diciembre de 2023, en carpetas debidamente organizadas por número de no conformidad, observación y acción.</t>
  </si>
  <si>
    <t>NO CONFORMIDAD No. 3:  Se evidenció que existen saldos sin recaudar con corte a 31 de marzo de 2021 por recobro de cartera de incapacidades, el cual presentan saldo de vigencias anteriores de la siguiente manera: (DTOR $ 10.007.184) No se está dando cumplimiento al Procedimiento GESTIÓN CONTABLE Código: GRFN_PR_15 – Actividad No.17, se evidencia que la gestión de cobro no está realizándose oportunamente, por lo que se presentan saldos sin recaudo de vigencias anteriores como se describe en el cuadro anterior, con una alta probabilidad de que estos saldos sean expirados con las implicaciones inherentes a esta situación, por lo tanto, afecta los ingresos que deben ser efectivamente recaudados por la entidad, para el pago de obligaciones adquiridas con anterioridad.</t>
  </si>
  <si>
    <t>Se requiere que a traves de la oficina asesora juridica del nivel central se continue en la revision de estos casos para definir proceso legal que sea efectivo en el cobro de  las incapacidades.</t>
  </si>
  <si>
    <t>Remitir al Grupo de Control Interno un memorando solicitando como accion de mejora a esta no conformidad, la gestión de cobro de la cartera al Grupo de Gestión Humana y a los responsables de nomina en las Direcciones Territoriales de acuerdo a las funciones del grupo</t>
  </si>
  <si>
    <t>Memorando</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</si>
  <si>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15/11/2022 de noviembre 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
15/12/2023: Mediante memorando No. 20231200007223 del 4 de diciembre de 2023, se requirio evidencias de las acciones que se encuenrtan en estado abierto vencidas con el fin de actualizar la matriz.
04-09-2024:Mediante memorando 20241200004813 del 4 de septiembre de 2024, la acción quedó en estado abierta</t>
  </si>
  <si>
    <t>Mesa de trabajo para analizar los casos especiales entre Grupo de Gestión Humana y Grupo Gestion Financiera para determinar su tratamiento.</t>
  </si>
  <si>
    <t>Acta</t>
  </si>
  <si>
    <t>NO CONFORMIDAD No. 4: Se evidenció en el informe de la conciliación contable de pasivos de la cuenta 240720001 – Recaudos por clasificar en la conciliación de la DTCA el cual existen saldos por imputar a cierre de la vigencia 2020 por valor de $941.043 y a 31 de marzo un valor de recaudo por clasificar de $940.370, el cual ha sido consolidada por el nivel central – GGF, esta debe revelar de manera exacta, veras y oportuna las cifras en los estados financieros de la entidad, Incumpliendo lo establecido en el Procedimiento Gestión Contable – Código: GRFN_PR_15. Actividad No. 19.</t>
  </si>
  <si>
    <t>No se realizan las conciliaciones contables de recaudos por clasificar de manera oportuna</t>
  </si>
  <si>
    <t>Actualizacion de los requisitos para asignacion de PAC mensual, incluyendo como indicador la imputacion de los documentos de recaudo por clasificar de vigencis anteriores.</t>
  </si>
  <si>
    <t>Número de conciliaciones contables recaudos por clasificar cada DT y NC</t>
  </si>
  <si>
    <t xml:space="preserve">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15/11/2022 de noviembre 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 </t>
  </si>
  <si>
    <t>NO CONFORMIDAD No. 6: Se evidenció en la conciliación aportada por la Dirección Territorial Caribe-DTCA que se presenta una diferencia en la conciliación de la cuenta de Propiedad Planta y Equipo entre el valor reportado por el grupo de Procesos Corporativo - NEON a 31 de diciembre de 2020 comparado con la cifra reportada en SIIF por un valor de $626.585.800, por concepto de bienes recibidos por concesiones – reversión de bienes a efectos de devolución y a 31 de marzo de 2021 presenta 
una diferencia de $97.376.813. Lo que genera el incumplimiento al Procedimiento GESTIÓN CONTABLE Código: 
GRFN_PR_15 – Actividad No.20.</t>
  </si>
  <si>
    <t>No se ha definido un procedimiento contable y administrativo de los contratos de concesión que permita realizar un seguimiento al control de los bienes entregados por el concesionario, y las operaciones realizadas por el concedente en virtud de éstos contratos.</t>
  </si>
  <si>
    <t>Definir un procedimiento de tipo contable de concesión</t>
  </si>
  <si>
    <t>Número de procedimiento de concesión</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</si>
  <si>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30/11/2022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t>
  </si>
  <si>
    <t xml:space="preserve">NO CONFORMIDAD No. 7: Para la vigencia fiscal 2020 no se realizó toma física de inventarios a nivel de la entidad, que permitan realizar la verificación de los registros de propiedad, planta y equipo, depreciaciones, amortizaciones, valorización e identificación y seguimiento bienes registrados y de esta manera establecer con mayor precisión la base para el cálculo de la Depreciación acumulada y por consiguiente revelar cifras que reflejen la realidad económica presentada en Estados Financieros de la entidad toda vez que para el cierre de la vigencia fiscal 2020 la cuenta 1685 -DEPRECIACIÓN ACUMULADA DE PROPIEDADES PLANTA Y EQUIPO, presenta un saldo de $ -24.641.583.397, que corresponde a un 30% sobre el activo revelado en la cuenta de Parque Nacionales Naturales de Colombia, para el caso de PPYE para diciembre 31 de 2020 asciende a un valor revelado de $88.909.858.203.
Es preciso indicar que la revisión realizada en la auditoría ejecutada por la CGR, para la vigencia fiscal 2020 referente a la vida útil de los elementos de PPYE, arrojó que el grupo de elementos auditados debían ser ajustados en su totalidad, lo que genera cambio en la cifra base para el cálculo de la Depreciación Acumulada, es necesario realizar una revisión definitiva de manera global al 100% del inventario de la entidad, (toma física , estado del bien técnico y responsable de cada elemento) siendo esta una de las falencias más representativa en cuanto a revelación, preparación y consolidación de Estados Financieros de la entidad.
Por lo descrito anteriormente no se dio cumplimiento al Procedimiento Gestión Contable –Código: GRFN_PR 15, Actividad No. 30. </t>
  </si>
  <si>
    <t>Se requiere mantener actualizado los inventarios en la direccion territorial  para lograr identificar los bienes que ya no cumplen su función o se encuentran averiados..</t>
  </si>
  <si>
    <t>Memorando a GCI informando la responsabilidad de las dependencias generadoras de información, y solicita el traslado de la no conformidad al Grupo de Procesos Corporativos</t>
  </si>
  <si>
    <t>Suscrito mediante memorando No 20211200012093 del  No 21-12-2021
Memorando 20221200009803 del 11 de octubre del 2022, solicitud de evidencias de acciones vencidas.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15/10/2022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
15/12/2023: Mediante memorando No. 20231200007223 del 4 de diciembre de 2023, se requirio evidencias de las acciones que se encuenrtan en estado abierto vencidas con el fin de actualizar la matriz.
04-09-2024:Mediante memorando 20241200004813 del 4 de septiembre de 2024, la acción quedó cumplida y pendiente de efectividad</t>
  </si>
  <si>
    <t>NO CONFORMIDAD No. 10: Se evidenció que existen saldos por imputar con corte a 31 de marzo de 2021, los cuales se reflejan en el reporte consolidado – DTN (Dirección del Tesoro Nacional) por reclasificar de la cuenta 572080 recaudos por valor de $133.541.332.</t>
  </si>
  <si>
    <t>Porque no se ha dado cumplimiento al nuevo procedimiento grfn_pr_22_-devolucion-consignaciones-direccion-tesoro-nacional-en-el-portafolio-de-pnn_v_1G12</t>
  </si>
  <si>
    <t>Aplicación de los documentos de recaudo por clasificar correspondientes a devoluciones</t>
  </si>
  <si>
    <t>DRXC IMPUTADO</t>
  </si>
  <si>
    <t>Suscrito mediante memorando No 20211200012093 del  No 21-12-2021
Se aprueba mediante memorando No  20221200010163 del  27 octubre del 2022, ajuste en la fecha de cumplimiento de la acción.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15/12/2022  Ampliación del plazo hasta el 30/03/2023.
15/12/2023: Mediante memorando No. 20231200007223 del 4 de diciembre de 2023, se requirio evidencias de las acciones que se encuenrtan en estado abierto vencidas con el fin de actualizar la matriz.
04-09-2024:Mediante memorando 20241200004813 del 4 de septiembre de 2024, la acción quedó en estado abierta</t>
  </si>
  <si>
    <t>Porque no se ha dado cumplimiento al nuevo procedimiento grfn_pr_22_-devolucion-consignaciones-direccion-tesoro-nacional-en-el-portafolio-de-pnn_v_1G13</t>
  </si>
  <si>
    <t>Mesas de trabajo mensuales con las  DTS previo a la aprobacion de PAC,  realizando seguimiento a la gestión de los documentos pendientes por imputar de vigencia actual y vigencias anteriores</t>
  </si>
  <si>
    <t>Mesas de Trabajo</t>
  </si>
  <si>
    <t>Suscrito mediante memorando No 20211200012093 del  No 21-12-2021
Se aprueba mediante memorando No  20221200010163 del  27 octubre del 2022, ajuste en la fecha de cumplimiento de la acción.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15/12/2022  Ampliación del plazo hasta el 30/03/2023.
15/12/2023: Mediante memorando No. 20231200007223 del 4 de diciembre de 2023, se requirio evidencias de las acciones que se encuenrtan en estado abierto vencidas con el fin de actualizar la matriz.
04-09-2024:Mediante memorando 20241200004813 del 4 de septiembre de 2024, la acción quedó cumplida y pendiente de efectividad</t>
  </si>
  <si>
    <t>NO CONFORMIDAD No. 11 Se evidenció en la conciliación de Operaciones Reciprocas para la cuenta de FONAM al cierre de la vigencia fiscal 2020 que existen diferencias en los saldos reportados a la CGN el cual se deben conciliar con las entidades para establecer los saldos reales en estados financieros.</t>
  </si>
  <si>
    <t>Pese a realizar conciliaciones de operaciones recíprocas, No se han reportado a la CGN las entidades que no dan respuesta o corrigen la inconsitencia de manera inoportuna, por lo tanto hay que dejar trazabilidad de que la diferencia presentada no corresponde a la entidad.</t>
  </si>
  <si>
    <t>Elaborar respuesta a la CGN de diferencias de reciprocas trimestrales incluyendo en un capítulo las entidades que no han dado respuesta o no han realizado corrección acorde a la solicitud de PNN.</t>
  </si>
  <si>
    <t>Número de oficios diferencias reciprocas (trimestrales) remitidos a la CGN y a Minambiente por parte de Fonam</t>
  </si>
  <si>
    <t>NO CONFORMIDAD No. 12 Se evidenció en la conciliación de Operaciones Reciprocas para la cuenta de PNNC – Nación al cierre de la vigencia fiscal 2020 que existen diferencias en los saldos reportados a la CGN, los cuales deben ser conciliados con exactitud para que la revelación de saldos en estados financieros muestre la realidad de los hechos económicos.</t>
  </si>
  <si>
    <t xml:space="preserve">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30/11/2022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 </t>
  </si>
  <si>
    <t>NO CONFORMIDAD No. 13 GGF En el desarrollo de la auditoria se observó una cartera con saldos sin recaudo de la Cuenta – FONAM para al cierre de la vigencia 2020, así: VIGENCIA 2020 ENTRE UNO Y TRES AÑOS MAS DE TRES AÑOS TOTAL, CARTERA $ 7.612.018.320 $ 1.897.678.703 $ 830.549.225 $ 10.340.246.249 Se evidenció que no se está llevando a cabo el recaudo de la cartera, toda vez que se presentan en los estados financieros con corte a diciembre de 2020 saldos pendientes del trámite del recaudo con una antigüedad de más de tres años, que se puede materializar en el riesgo por la no recuperación del recaudo por expiración de vigencia de estos saldos, afectando el flujo de caja de la entidad. Por otra parte, se hace necesario crear el Comité de Cartera en cumplimiento de la Resolución No. 494 de 2018 y la elaboración del manual con las políticas de recaudo de cartera para la entidad. Por lo cual no se está dando cumplimiento al Procedimiento Gestión Cartera. GRFN_PR_ 20 Actividad No.5.</t>
  </si>
  <si>
    <t>La insuficiencia  de personal afecta de manera significativa la gestión de seguiniento y control de las actividades de cartera especialmente las de recaudo y el pago por parte del tercero.</t>
  </si>
  <si>
    <t>ACCIÓN DE MEJORA</t>
  </si>
  <si>
    <t>Las acciones de segumiento se realizarán  de manera cuatrimestral con el fin de aumentar  el recaudo por parte del tercero</t>
  </si>
  <si>
    <t>Matriz de excel llamadas telefónicas, correos electrónicos y/u oficios vía orfeo</t>
  </si>
  <si>
    <t>Suscrito mediante memorando No 20211200012093 del  No 21-12-2021
Memorando 20221200009803 del 11 de octubre del 2022, solicitud de evidencias de acciones vencidas.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21/06/2022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t>
  </si>
  <si>
    <t>NO CONFORMIDAD No. 14: GGF Se observó una cartera con saldos sin recaudo de la Cuenta – FONAM con corte a 31 de marzo de 2021, así: VIGENCIA 2020 ENTRE UNO Y TRES AÑOS MAS DE TRES AÑOS TOTAL, CARTERA $ 1.777.289.230 $ 7.367.970.145 $ 828.078.012 $ 9.973.337.388 Se evidenció que no se está llevando a cabo el recaudo de la cartera, toda vez que se presentan en los estados financieros con corte a 31 de marzo de 2021 saldos pendientes del trámite del recaudo con una antigüedad de más de tres años, que se puede materializar en el riesgo por la no recuperación del recaudo por expiración de vigencia de estos saldos, afectando el flujo de caja de la entidad. Es fundamental la creación del comité de cartera en cumplimiento de la resolución No. 494 de 2018 y la elaboración del manual con las políticas de recaudo de cartera para la entidad. Por lo cual no se está dando cumplimiento al Procedimiento Gestión Cartera. GRFN_PR_ 20 Actividad No.5.</t>
  </si>
  <si>
    <t>Aumentar las acciones segumiento de la cartera con el fin de aumentar  el recaudo por parte del tercero</t>
  </si>
  <si>
    <t>NO CONFORMIDAD No. 15: GGF No se está dando cumplimiento a la actividad No.12 del Procedimiento Gestión Cartera. GRFN_PR_ 20. así: “Realizar el proceso de análisis de la cartera con el fin de identificar las partidas de imposible recaudo que cumplan con las causales descritas en el Título 6 del Decreto 1068 de 2015 artículo 2.5.6.3. y elaborar FICHA DE ANÁLISIS DEPURACIÓN DE CARTERA”, para el análisis de cartera de difícil recaudo para la vigencia 2020.</t>
  </si>
  <si>
    <t>Desconocimiento del proceso procedimiento GRFN_PR_ 20  que genera  la falta de un funcionario para el desarrollo de la actividad 12 del procedimiento en mención.</t>
  </si>
  <si>
    <t>Identicar el responsable de la actividad</t>
  </si>
  <si>
    <t>Suscrito mediante memorando No 20211200012093 del  No 21-12-2021
Memorando 20221200009803 del 11 de octubre del 2022, solicitud de evidencias de acciones vencidas.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30/06/2022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t>
  </si>
  <si>
    <t>Reiterar memorando a GGH solicitando la inclusion de la siguiente funcion de cartera: " Realizar gestión de cobro y dar seguimiento al recaudo de la cartera a favor de Parques Nacionales Naturales y la Subcuenta FONAM – Parques en su etapa ordinaria"</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</si>
  <si>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01/11/2022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
15/12/2023: Mediante memorando No. 20231200007223 del 4 de diciembre de 2023, se requirio evidencias de las acciones que se encuenrtan en estado abierto vencidas con el fin de actualizar la matriz.
04-09-2024:Mediante memorando 20241200004813 del 4 de septiembre de 2024, la acción quedó cumplida y pendiente de efectividad</t>
  </si>
  <si>
    <t>Elaboración de manual de cartera de Parques Nacionales entre Grupo Gestión Financiera y Oficina Asesora Juridica</t>
  </si>
  <si>
    <t>Manual</t>
  </si>
  <si>
    <t>Memorando al GCI solicitando el traslado parcial de la no conformidad a la OAJ, respecto al manual de cartera de Parques Nacionales.</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</si>
  <si>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01/11/2022  Ampliación del plazo hasta el 30/03/2023.
06/06/2023: Mediante memorando No.20231200003083 de fecha 29de mayo de 2023, se requirió al responsable evidencia de las acciones vencidas .
15/12/2023: Mediante memorando No. 20231200007223 del 4 de diciembre de 2023, se requirio evidencias de las acciones que se encuenrtan en estado abierto vencidas con el fin de actualizar la matriz.
04-09-2024:Mediante memorando 20241200004813 del 4 de septiembre de 2024, la acción quedó en estado abierta</t>
  </si>
  <si>
    <t>Actualizar y socializar procedimiento de cartera, junto a la socializaicón del manual de cartera de FONAM  a las dependencias relacionadas con el proceso de cobro</t>
  </si>
  <si>
    <t>Procedimiento actualizado y socializado
Manual FONAM Socializado</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</si>
  <si>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01/11/2022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
15/12/2023: Mediante memorando No. 20231200007223 del 4 de diciembre de 2023, se requirio evidencias de las acciones que se encuenrtan en estado abierto vencidas con el fin de actualizar la matriz.
04-09-2024:Mediante memorando 20241200004813 del 4 de septiembre de 2024, la acción quedó en estado abierta</t>
  </si>
  <si>
    <t>Realizar solicitud a GSIR respecto al desarrollo de un aplicativo para el registro, control y seguimiento de la cartera de la Entidad y al GGH respecto a la inclusion del modulo de incapacidades en el aplicativo de nomina.</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</si>
  <si>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01/11/2022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t>
  </si>
  <si>
    <t>NO CONFORMIDAD No. 17:No se dio cumplimiento al Procedimiento de Ejecución y Control Programa de PAC -GRFN_PR 09 Actividad No. 21, para los meses de mayo y junio en las Direcciones Territoriales DTOR, DTAO y DTCA, dejando de ejecutar PAC asignado, así: (DTOR valor del pac sin ejecutar vigencia 2020 $49.534.684) Se indica que la no ejecución de PAC ya sea por el Nivel territorial o Nivel Central genera IMPANUT negativo y por consiguiente se puede afectar la colocación del PAC para el mes siguiente de toda la entidad, generando incumplimiento en el pago de las obligaciones de la entidad, que pueden desencadenar en reclamaciones de orden financiero.
Para el caso que se presenta IMPANUT negativo para el cierre de la vigencia 2020 para el rezago, este se convierte en vigencia expirada y se debe aplicar el tratamiento indicado para el pago de esta en el Decreto de Liquidación de diciembre de 2020 emitido por el Ministerio de Hacienda, esta situación genera incumplimiento en el pago de las obligaciones referentes.</t>
  </si>
  <si>
    <t>Apesar de realizar la programación  PAC acorde a la directriz dada por la Subdirección Administrativa y Financiera, se requiere realizar un  seguimiento riguroso y oportuno a las fechas establecidas para el trámite de pagos a fin de garantizar la ejecución de los recursos solicitados.</t>
  </si>
  <si>
    <t>Memorando a GGH solicitando revisión al cronograma que garantice la oportuna entrega de la información de la nomina de las DTS al GGF, con el fin de ejecutar la totalidad del PAC de acuerdo a lo programado.</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</si>
  <si>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01/11/2022  Ampliación del plazo hasta el 30/03/2023.
06/06/20023: Mediante memorando No.20231200002913 de fecha 23 de mayo de 2023, se requirió al responsable evidencia de las acciones vencidas.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t>
  </si>
  <si>
    <t xml:space="preserve">No Conformidad No 18: En el desarrollo de la auditoría al Proceso Gestión de Recursos Financieros - Nivel Central - Direcciones Territoriales, en la prueba de recorrido con la Coordinadora y el equipo de trabajo del Grupo de Gestión Financiera, se evidenció y se informa de la demora de la presentación de la información por parte del Nivel Territorial en cuanto a las Notas a los Estados Financieros para el cierre de la vigencia Fiscal 2020, estas no contienen la suficiente profundización como lo exige la norma para entidades de gobierno, como es caso puntual para la cuenta de Propiedad Planta y Equipo, que amerita un análisis e información profunda, toda vez que esta cuenta representa materialmente un 95% sobre el activo de la Entidad.
Por lo anterior no se está dando cumplimiento al Procedimiento EJECUCIÓN CONSOLIDACIÓN Y PRESENTACIÓN DE ESTADOS FINANCIEROS GRFN_PR_ 08 18/02/2021. Actividad No 11. </t>
  </si>
  <si>
    <t>No se da cumplimiento al manual de politias contables respecto al diligenciamiento de anexos solicitados por la CGN de notas de ppye anuales e información descriptiva en las notas.</t>
  </si>
  <si>
    <t>Diligenciar anexos semestrales determinados por la CGN para notas anuales a los EEFF</t>
  </si>
  <si>
    <t>Número de Anexos EEFF notas (2) de ppye CGN  - NC y DTS</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</si>
  <si>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30/11/2022 Ampliación del plazo hasta el 30/03/2023.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t>
  </si>
  <si>
    <t>NO CONFORMIDAD No. 19: No se evidencia cumplimiento de la actividad No 13 en lo relacionado con “...Consolidar trimestralmente la información
financiera de todos los contratistas generando el respectivo informe y remitirlo a la Subdirección de Sostenibilidad y
Negocios Ambientales...”</t>
  </si>
  <si>
    <t>Las Direcciones Territoriales no envian oportunamente las certificaciones de cuota de remuneración de los Contratos de Ecoturismo Comunitario con las cuales se consolida la información financiera de todos los contratistas para remitir informe a la SSNA</t>
  </si>
  <si>
    <t>Remitir trimestralmente memorandos a las Direcciones Territoriales, recordando la entrega oportuna de las certificaciones de cuota de remuneración de los contratos de Ecoturismo Comunitario, las cuales son necesarias para la consolidación de la información financiera de los contratistas.</t>
  </si>
  <si>
    <t>#  de memorandos</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</si>
  <si>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30/12/2022 Ampliación del plazo hasta el 30/03/2023.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t>
  </si>
  <si>
    <t>OBSERVACIÓN</t>
  </si>
  <si>
    <t>OBSERVACIÓN 2: Se observó que el Procedimiento Cadena Presupuestal Código: GRFN_PR_06 Actividad No. 10, remite a la actividad No. 13, no  siendo coherente, en realidad corrresponde a la actividad No. 20</t>
  </si>
  <si>
    <t>Revisar la secuencia de las actividades y realizar el respectivo ajuste</t>
  </si>
  <si>
    <t># de procedimientos actualizados</t>
  </si>
  <si>
    <t>Ajustar el procedimiento actual</t>
  </si>
  <si>
    <t>Suscrito mediante memorando No 20211200012093 del  No 21-12-2021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30/11/2022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t>
  </si>
  <si>
    <t>OBSERVACIÓN 3: Se requiere verificar el punto de control del procedimiento en lo que corresponde a la presentación de informes trimestrales teniendo en cuenta que en la realidad el Grupo de Gestión Financiera esta implementado una matriz con la información de los contratos de prestación de servicios ecoturísticos comunitarios</t>
  </si>
  <si>
    <t>Modificar el punto de control de la actividad No. 13 del procedimiento grfn_pr_14_-seguimiento-a-la-emision-y-entrega-de-informes-financieros-en-los-contratos-de-prestacion-de-servicios-ecoturisticos-comunitarios_v_3</t>
  </si>
  <si>
    <t># procedimientos actualizados</t>
  </si>
  <si>
    <t>Suscrito mediante memorando No 20211200012093 del  No 21-12-2021
Se aprueba mediante memorando No  20221200010163 del 27 octubre del 2022, ajuste en la fecha de cumplimiento de la acción.
06/06/2023: Mediante memorando No.20231200003083 de fecha 29 de mayo de 2023, se requirió al responsable evidencia de las acciones vencidas .
15/06/2023: Mediante memorando No.20231200003353 de fecha 15 de junio de 2023, se requirió al responsable evidencia de las acciones vencidas .
15/12/2023: Mediante memorando No. 20231200007223 del 4 de diciembre de 2023, se requirio evidencias de las acciones que se encuenrtan en estado abierto vencidas con el fin de actualizar la matriz.
04-09-2024:Mediante memorando 20241200004813 del 4 de septiembre de 2024, la acción quedó en estado abierta</t>
  </si>
  <si>
    <t>OBSERVACIÓN No. 4 Se requiere dar cumplimiento en lo relacionado con las firmas del formato vigente “Boletín de Caja y Bancos” código GRFN_FO_03 y sus Anexos, solo por los responsables del proceso (Pagador y Coordinador) como lo establece la actividad No 10 del procedimiento</t>
  </si>
  <si>
    <t>Actualización de formato de Boletín de Caja y Bancos” código GRFN_FO_03 y sus Anexos, estableciendo la firma de los responsables</t>
  </si>
  <si>
    <t>Actualización formato boletín y anexos</t>
  </si>
  <si>
    <t>Suscrito mediante memorando No 20211200012093 del  No 21-12-2021
Memorando 20221200009803 del 11 de octubre del 2022, solicitud de evidencias de acciones vencidas. 
Mediante memorando No 20224300016333 del 30 de noviembre del 2022, se informa que "De manera atenta y de acuerdo con lo conversado el 23 de noviembre del presente año, recurro a su gestión, con el fin de solicitar se conceda la ampliación de los plazos correspondientes a los temas relacionados a continuación (...) Remisión evidencias de cumplimiento plan de mejoramiento auditoría interna por procesos vigencia 2020-2021." Plazos acordado entre  la Coordinadora Grupo de Gestión Financiera  y la Coordinadora Grupo Control Interno. Fecha inicial de cumplimiento 30/11/2022 Ampliación del plazo hasta el 30/03/2023.
06/06/2023: Mediante memorando No.20231200003083 de fecha 29 de mayo de 2023, se requirió al responsable evidencia de las acciones vencidas .
15/06/2023: Mediante memorando No.20231200003353 de fecha 15 de junio de 2023, se requirió al responsable evidencia de las acciones vencidas.
28/11/2023: Se hizo seguimiento a reporte de actividades programadas, evidencias que se aportaron a través del memorando No 2023430005773 de 29-08-2023, y previa valoración junto con funcionarios y/o contratistas designados por la Coordinación de Gestión Financiera se concluye que la actividad propuesta cumple con los lineamientos definidos y orientados a dar solución a la NC planeada al Interior de la auditoria. Caso Solucionado. 
04-09-2024:Mediante memorando 20241200004813 del 4 de septiembre de 2024, la acción quedó cumplida y pendiente de efectividad</t>
  </si>
  <si>
    <t>INFORME AUDITORIA ESPECIAL DIRECCIÓN TERRITORIAL CARIBE VERIFICACIÓN PROCESO GESTIÓN DE RECURSOS FINANCIEROS PROCEDIMIENTOS CADENA PRESUPUESTAL-ELABORACION DE BOLETIN DE CAJA Y BANCOS. VIGENCIAS 2017-2018-2019-2020-2021</t>
  </si>
  <si>
    <t>NO CONFORMIDAD No. 1: No se dio cumplimiento a lo establecido en el procedimiento Cadena Presupuesta! en la actividad No 34 que establece: " ... Firmar digitalmente la orden de pago y archivar en el expediente correspondiente en el aplicativo gestor documental, para soporte del Boletín Diario de Caja y Bancos Virtual ... ", de igual forma la Actividad No 33: No se dio cumplimiento al punto de control relacionado con: " ... Listado de orden de pago en estado pagada ... "; y en la Actividad No 32, no se evidenció cumplimiento del punto de control correspondiente a : " ... Orden de Pago autorizada ... "; para las vigencias 2017-2018-2019-2020 y 2021.</t>
  </si>
  <si>
    <t>Interpretación errada del procedimiento elaboración de boletín de caja y bancos</t>
  </si>
  <si>
    <t>Socializar en reunión de trabajo con el equipo adtivo y financiero DTCA la versión vigente del procedimiento elaboración de boletín de caja y bancos a fin de  establecer compromisos que garanticen la aplicabilidad del procedimiento</t>
  </si>
  <si>
    <t>Lista de asistencia con memorias y compromisos</t>
  </si>
  <si>
    <t>SUSCRITO MEDIANTE ORFEO RADICADO No 20221200000043 DEL 06-01-2022.
06/06/20023: Mediante memorando No.20231200002913 de fecha 23 de mayo de 2023, se requirió al responsable evidencia de las acciones vencidas .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 carpeta compartida en el Drive no tiene documentos adjuntos.
22/7/2024 : Se presenta acta de reunión del 09/01/2023 en donde se socializó al interior del equipo financiero de la DTCA el procedimiento Gestión Contable – Código: GRFN_PR_15, con asistencia de 3 funcionarios</t>
  </si>
  <si>
    <t>Interpretación errada del procedimiento boletín de caja y bancos</t>
  </si>
  <si>
    <t>Dar estricto cumplimiento a las actividades del procedimiento y realizar seguimiento mensual   a las actividades que garanticen la aplicabilidad del mismo</t>
  </si>
  <si>
    <t>Acta de reunión de seguimiento</t>
  </si>
  <si>
    <t>SUSCRITO MEDIANTE ORFEO RADICADO No 20221200000043 DEL 06-01-2022.
06/06/20023: Mediante memorando No.20231200002913 de fecha 23 de mayo de 2023, se requirió al responsable evidencia de las acciones vencidas.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las evidencias no cumplen con la acción programada.
30/11/2023 Mediante memorando No.20231200006923 del 24 de noviembre del 2023, se solicito al responsable las evidencias  de las acciones que se encuentran en estado abierto vencido.
22/7/2024 : Se presentó evidencia del cumplimiento procedimiento Gestión Contable, mediante el control de los movimientos contables en la vigencia 2021.</t>
  </si>
  <si>
    <t>NO CONFORMIDAD No 2: No se evidenciaron mecanismos de control efectivos generados por la DTCA que permitan asegurar la custodia de los soportes de los pagos realizados por los distintos conceptos en las destinaciones especificas de recursos afectados en cada obligación cancelada</t>
  </si>
  <si>
    <t>ELSA ROSMERY LEÓN - RAYMON SALES</t>
  </si>
  <si>
    <t>22/7/2024 : 22/7/2024 : Se presentó evidencia del cumplimiento rocedimiento Gestión Contable, mendiante el control de los movimientos contables en la vigencia 2021.</t>
  </si>
  <si>
    <t>SUSCRITO MEDIANTE ORFEO RADICADO No 20221200000043 DEL 06-01-2022.
06/06/20023: Mediante memorando No.20231200002913 de fecha 23 de mayo de 2023, se requirió al responsable evidencia de las acciones vencidas .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las evidencias no cumplen con la acción programada.
22/7/2024 : Se presenta acta de reunión del 09/01/2023 en donde se socializó al interior del equipo financiero de la DTCA el procedimiento Gestión Contable – Código: GRFN_PR_15, con asistencia de 3 funcionarios</t>
  </si>
  <si>
    <t>NO CONFORMIDAD No 3. No se evidenció cumplimiento en el procedimiento de Elaboración de Boletines de Caja y Bancos en las actividades No 9 y 1 o en cuanto a que no se encontraron archivados la totalidad de los anexos con la relación de egresos y relación de pagos beneficiario final diligenciado y firmado para la actividad No 9 y de igual forma no se evidenció lo relacionado con el Informe detallado de Bancos Vs saldos contables, firmado para la actividad No 10.</t>
  </si>
  <si>
    <t>Se priorizó la política cero papel al cargar los soportes en el expediente contractual y no para el proceso GRFinancieros y además</t>
  </si>
  <si>
    <t>Revisar y firmar las conciliaciones bancarias de las vigencias 2021 y dar cumplimiento a la normatividad de archivo</t>
  </si>
  <si>
    <t>Conciliaciones bancarias 2021</t>
  </si>
  <si>
    <t>SUSCRITO MEDIANTE ORFEO RADICADO No 20221200000043 DEL 06-01-2022.
06/06/20023: Mediante memorando No.20231200002913 de fecha 23 de mayo de 2023, se requirió al responsable evidencia de las acciones vencidas .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t>
  </si>
  <si>
    <t>Dar cumplimiento a las actividad 10 y garantizar la trazabilidad del punto de control respecto el informe detallado de bancos Vs saldos contables y la justificación de saldos en bancos a partir de la suscripción del plan mejoramiento</t>
  </si>
  <si>
    <t>Conciliaciones bancarias 2022</t>
  </si>
  <si>
    <t>SUSCRITO MEDIANTE ORFEO RADICADO No 20221200000043 DEL 06-01-2022.
06/06/20023: Mediante memorando No.20231200002913 de fecha 23 de mayo de 2023, se requirió al responsable evidencia de las acciones vencidas.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t>
  </si>
  <si>
    <t>NO CONFORMIDAD 6: No se evidenció cumplimiento en el procedimiento de Archivo y Control de Registros que evidenciara la aplicación de las series v subseries documentales correspondientes al proceso de Gestión de Recursos Financieros.</t>
  </si>
  <si>
    <t>No se priorizó las actividades de gestión documental teniendo en cuenta el número de compromisos y documentos que se producen dentro del proceso de gestión de recursos financieros</t>
  </si>
  <si>
    <t>Revisar la documentación y aplicar el procedimiento para los expedientes fisicos de las vigencia 2017 a 2020</t>
  </si>
  <si>
    <t>Certificación del coordinador y responsable de gestión documental DTCA</t>
  </si>
  <si>
    <t>SUSCRITO MEDIANTE ORFEO RADICADO No 20221200000043 DEL 06-01-2022.
06/06/20023: Mediante memorando No.20231200002913 de fecha 23 de mayo de 2023, se requirió al responsable evidencia de las acciones vencidas.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t>
  </si>
  <si>
    <t>SEGUIMIENTO MAPA DE RIESGOS</t>
  </si>
  <si>
    <t>Observación No.1 El Grupo de Gestión de Recursos Físicos, para la acción de control No.2 que consiste en “Reportar oportunamente al Grupo de procesos Corporativos los bienes a asegurar (oportunamente hace referencia a realizar el reporte una vez ingrese al inventario de la entidad)”, tiene establecido un peso porcentual del 50% y en la descripción de avance reporta un cumplimiento del 100%, lo que evidencia inconsistencia en el porcentaje reportado</t>
  </si>
  <si>
    <t>GRUPO DE PROCESOS CORPORATIVOS</t>
  </si>
  <si>
    <t>Realizar el reporte de Riesgos del Proceso de GRFIS, teniendo en cuenta el peso porcentual de la acción de control para la vigencia 2022</t>
  </si>
  <si>
    <t>Número de reportes de riesgos realizados</t>
  </si>
  <si>
    <t>LUIS EBERTO COCA GONZÁLEZ - RAIMOND GUILLERMO SALES CONTRERAS</t>
  </si>
  <si>
    <t>Suscrito mediante orfeo radicado No 20221200000653 del 24-01-2022.</t>
  </si>
  <si>
    <t>OTRAS FUENTES</t>
  </si>
  <si>
    <t>Observación No.1 De acuerdo con los boletines de almacén suministrados por la Entidad y extraídos directamente del software de almacén, se evidencian registros de baja de bienes por obsolescencia durante la vigencia 2020 por valor de $701,994,098,92. No  obstante, los registros de deterioro acumulado de las propiedades planta y equipo al inicio del periodo solo alcanzo la suma de $ 26.050.099.</t>
  </si>
  <si>
    <t>Falta de capacitación y coordinación entre los reponsables del manejo de la información de bienes y los contadores, para dar aplicabilidad a las politicas relacionadas con el manejo del deteioro y vidas útiles de los bienes al servicio de la entidad</t>
  </si>
  <si>
    <t>A patir de las capacitaciones dadas efectuar el seguimiento a las actas elaboradas sobre la variación de las vidas útiles y su registro en el sistema NEON.</t>
  </si>
  <si>
    <t>Actas</t>
  </si>
  <si>
    <t>Se  suscribe plan de mejoramiento por medio de memorando No 20221200002423,   fecha 17 de marzo del 2022.</t>
  </si>
  <si>
    <t>A Partir de las capacitaciones dadas efectuar en seguimiento a los registros en el software NEON sobre el deterioro para bienes con valor superior a 35 SMMLV y para los que dados de baja.</t>
  </si>
  <si>
    <t>Resoluciones de baja y planillas de calculo de deterioro</t>
  </si>
  <si>
    <t>Se  suscribe plan de mejoramiento por medio de memorando No 20221200002423,   fecha 17 de marzo del 2022. 
15/12/2023: Mediante memorando No. 20231200007243 del 4 de diciembre de 2023, se requirio evidencias de las acciones que se encuenrtan en estado abierto vencidas con el fin de actualizar la matriz.</t>
  </si>
  <si>
    <t>Efectuar el seguimiento al contenido de los reportes mensuales de conciliación entre los saldos de NEON y contabilidad, incluyendo las notas de PPyE correspondientes, según la variacio de vidas utiles y deterioro.</t>
  </si>
  <si>
    <t>Conciliaciones mensuales</t>
  </si>
  <si>
    <t>NO CONFORMIDAD No 27:Se evidenció que PNNC, no cuenta con los planes de prevención y seguridad ante emergencias debidamente actualizados y socializados a las personas que laboran en la entidad, para que se conozcan los procedimientos de evacuación y cómo actuar de acuerdo con las capacidades humanas y limitaciones de actividades ante la emergencia para que se actúe en forma eficaz en caso de una emergencia, según lo establecido en el ANEXO C de la NTC 6047 de 2013</t>
  </si>
  <si>
    <t>Falta de revisión periódica del Plan de Emergencia de nivel central para generar  actualizaciones.</t>
  </si>
  <si>
    <t>Actualizar el plan de emergencias del nivel central de acuerdo con la norma citada</t>
  </si>
  <si>
    <t>Numero de documentos actualizados</t>
  </si>
  <si>
    <t>19/04/2023 :Mediante orfeo no.20221200000053 de fecha  06-01-2022 se suscribe Plan de Mejoramiento
19/04/2023: Mediante memorando no 20214400010123 de fecha 17-12-2021 el responsable anexa el Plan de Mejoramiento
19/04/2023: Mediante memorando no 20224400013803 de fecha 29-12-2022 el responsable solicitó prórroga para el cumplimiento del Plan de Mejoramiento con fecha maxima de 28 de febrero de 2023
19/04/2023: Mediante memorando no 20231200000023de fecha 03-01-2023 el Grupo de Control concedió prorroga hasta 28 de febrero de 2023
19/04/2023: El Grupo de Control Interno evidenció la socializaciómn "Capacitar al personal para promover Estilos de Vida y Habitos Saludables, Socializar cambios en plan de emergencias del Nivel Central  y los procedimientos operativos normalizados" 
26/05/2023: Mediante memorando 20231200002993, del 25 de mayo de 2023, el grupo de Control Interno solicitó las evidencias del cumplimiento de las acciones vencidas.  Sin embargo, con correo electrónico de 20/05/2023 el grupo de Talento Humano envió aclaración con respecto a las acciones vencidas. Por lo anterior se programará reunión para el mes de junio con el fin de verificar las evidencias.
06/06/2023: Mediante memorando No. 20231200002883 de fecha 9 de mayo de 2023, el Grupo de Control Interno autorizó prórroga hasta el 31 de Julio de 2023.
27/06/2023: mediante memorando 20231200003573 del 27 de junio de 2023, se informa al responsable la actulización de la Matriz del Plan de Mejoramiento por parte del GCI con relación a la prorroga concedida hasta el 31 de julio de 2023.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</si>
  <si>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Definir la periodicidad de revisión del  plan de emergencias del nivel central para generar  actualizaciones.</t>
  </si>
  <si>
    <t>Numero de documentos que definen periodicidad de revisión plan de emergencias del nivel central</t>
  </si>
  <si>
    <t>19/04/2023 :Mediante orfeo no.20221200000053 de fecha  06-01-2022 se suscribe Plan de Mejoramiento
19/04/2023: Mediante memorando no 20214400010123 de fecha 17-12-2021 el responsable anexa el Plan de Mejoramiento
19/04/2023: Mediante memorando no 20224400013803 de fecha 29-12-2022 el responsable solicitó prórroga para el cumplimiento del Plan de Mejoramiento con fecha maxima de 28 de febrero de 2023
19/04/2023: Mediante memorando no 20231200000023de fecha 03-01-2023 el Grupo de Control concedió prorroga hasta 28 de febrero de 2023
19/04/2023: El Grupo de Control Interno evidenció la socializaciómn "Capacitar al personal para promover Estilos de Vida y Habitos Saludables, Socializar cambios en plan de emergencias del Nivel Central  y los procedimientos operativos normalizados" 
06/06/2023: Mediante memorando No. 20231200002883 de fecha 9 de mayo de 2023, el Grupo de Control Interno autorizó prórroga hasta el 31 de Julio de 2023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</si>
  <si>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Socializar el plan de emergencias del nivel central</t>
  </si>
  <si>
    <t>Numero de socializaciones del plan de emergencias del nivel central</t>
  </si>
  <si>
    <t>19/04/2023 :Mediante orfeo no.20221200000053 de fecha  06-01-2022 se suscribe Plan de Mejoramiento
19/04/2023: Mediante memorando no 20214400010123 de fecha 17-12-2021 el responsable anexa el Plan de Mejoramiento
19/04/2023: Mediante memorando no 20224400013803 de fecha 29-12-2022 el responsable solicitó prórroga para el cumplimiento del Plan de Mejoramiento con fecha maxima de 28 de febrero de 2023
19/04/2023: Mediante orfeo no. 20234400001263  de fecha 24-02-2023 el responsable solicito el de envió de planos del Nivel Central actualizados
19/04/2023: Mediante memorando no 20231200000023de fecha 03-01-2023 el Grupo de Control concedió prorroga hasta 28 de febrero de 2023
19/04/2023: El Grupo de Control Interno evidencio en ell Plan de Emergencias del nivel central el cual será actualizado cada año.
06/06/2023: Mediante memorando No. 20231200002883 de fecha 9 de mayo de 2023, el Grupo de Control Interno autorizó prórroga hasta el 31 de Julio de 2023.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</si>
  <si>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Solicitar una capacitación a la ARL para el personal de nivel central en el tema "Que hacer en caso de una emergencia"</t>
  </si>
  <si>
    <t>Numero de capacitaciones realizadas de "Que hacer en caso de una emergencia"</t>
  </si>
  <si>
    <t>19/04/2023 :Mediante orfeo no.20221200000053 de fecha  06-01-2022 se suscribe Plan de Mejoramiento
19/04/2023: Mediante memorando no 20214400010123 de fecha 17-12-2021 el responsable anexa el Plan de Mejoramiento
19/04/2023: Mediante memorando no 20224400013803 de fecha 29-12-2022 el responsable solicitó prórroga para el cumplimiento del Plan de Mejoramiento con fecha maxima de 28 de febrero de 2023
19/04/2023: Mediante memorando no 20231200000023de fecha 03-01-2023 el Grupo de Control concedió prorroga hasta 28 de febrero de 2023
06/06/2023: Mediante memorando No. 20231200002883 de fecha 9 de mayo de 2023, el Grupo de Control Interno autorizó prórroga hasta el 31 de Julio de 2023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</si>
  <si>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EVALUACIÓN AL SISTEMA DE CONTROL INTERNO</t>
  </si>
  <si>
    <t>NO CONFORMIDAD No. 1: El proceso de Gestión del Talento Humano no tiene adoptado el Instructivo en Parques para la “Entrega del cargo” -Actas de entrega.</t>
  </si>
  <si>
    <t>Porque el proceso de Talento Humano no tenia contemplado los controles correspondientes para efectuar la entrega del cargo.</t>
  </si>
  <si>
    <t>Oficializar un formato para la entrega de un cargo  a causa de  un retiro del personal de la entidad, con el objetivo de definir lineamientos y controles de la información a entregar por parte del funcionario.</t>
  </si>
  <si>
    <t>Formato oficializado y socializado.</t>
  </si>
  <si>
    <t>El Grupo de Control Interno evidenció que se elaboró el formato Acta de Entrega del Cargo con código GTH_FO_110, Vigente desde 3 de junio de 2022, el cual se encuentra publicado en la intranet, por lo cual se da cierre a la acción.</t>
  </si>
  <si>
    <t>Se suscribe mediante memorando 20221200003633
26/05/2023: Mediante memorando 20231200002993, del 25 de mayo de 2023, el grupo de Control Interno solicitó las evidencias del cumplimiento de las acciones vencidas.
12-12-2024: Mediante memorando 20244000016943 del 23-09-2024 el GGH envío la relación de 8 acciones las cuales Paola Arciniegas dió como cumplidas a tarvés del memorando 20241200000753 del 29-01-2024</t>
  </si>
  <si>
    <t>Actualizar, oficializar y socializar  el procedimiento o instructivo que se requiera con los lineamientos y  controles requeridos que permitan asegurar la entrega efectiva del cargo y las actividades a realizar para evitar la perdida de información de la entidad.</t>
  </si>
  <si>
    <t>Documento oficializado y socializado.</t>
  </si>
  <si>
    <t>El Grupo de Control Interno evidenció que se actualizó el procedimiento Desvinculación Asistida con código GTH_PR_26 y Vigente desde 3 de junio de 2022, el cual se encuentra publicado en la intranet, por lo cual se da cierre a la acción.</t>
  </si>
  <si>
    <t>Se suscribe mediante memorando 20221200003633
23/05/2023: Mediante memorando 20231200002993, del 25 de mayo de 2023, el grupo de Control Interno solicitó las evidencias del cumplimiento de las acciones vencidas. 
12-12-2024: Mediante memorando 20244000016943 del 23-09-2024 el GGH envío la relación de 8 acciones las cuales Paola Arciniegas dió como cumplidas a tarvés del memorando 20241200000753 del 29-01-2024</t>
  </si>
  <si>
    <t>NO CONFORMIDAD No 1: No se encontró evidencia o registros de publicación de los Ítems:
a. Imagen del Portal Único del Estado Colombiano y el logo de la marca paísCO – Colombia, c. Línea anticorrupción, 
b. ¿Los videos o elementos multimedia tienen subtítulos y audio descripción (cuando no tiene audio original), como también su respectivo guion en texto? (en los siguientes casos también deben tener lenguaje de señas: para las alocuciones presiden-ciales, información sobre desastres y emergencias, información sobre seguridad ciudadana, rendición de cuentas anual de los entes centrales de cada sector del Gobierno Nacional), incumpliendo la Resolución No 1519 de 2020.</t>
  </si>
  <si>
    <t>No se realizo la publicaciòn de la informaciòn en el portal WEB incumpliendo la Resolución No 1519 de 2020.</t>
  </si>
  <si>
    <t>EDUCACIÓN AMBIENTAL Y COMUNICACIÓN</t>
  </si>
  <si>
    <t>Publicar en el portal WEB la informaciòn correspondiente al item referenciado como lo establece la Resolución No 1519 de 2020..</t>
  </si>
  <si>
    <t>Número de Registros de Publicaciones en el Portal WEB.</t>
  </si>
  <si>
    <t xml:space="preserve">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la publicación en la página web de la Entidad, del logo de la marca paísCO, la inclusión de subtítulos en los videos, un correo electrónico para denunciar actos de corrupción y los demás elementos indicados en el anexo 2 de la Resolución No 1519 de 2020. Lo anterior, de conformidad con lo establecido en la acción y en cumplimiento de la meta propuesta, por lo cual se determina cumplimiento.
</t>
  </si>
  <si>
    <t>Dar cumplimiento al marco normativo relacionado con la publicaciòn de la informaciòn como lo establece la Resolución No 1519 de 2020.</t>
  </si>
  <si>
    <t>NO CONFORMIDAD No 2:No se encontró evidencia o registros de publicación del Ítem: 
1.5.10. Objeto, valor total de los honorarios, fecha de inicio y de terminación, cuando se trate contratos de prestación de servicios, incumpliendo la Resolución No 1519 de 2020.</t>
  </si>
  <si>
    <t>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la publicación de las bases de datos de contratos suscritos por cada Dirección Territorial y del Nivel Central en la página web de la Entidad y por cada vigencia, con valor total del contrato, fecha de inicio, fecha de fin y demás datos relevante, link del SECOPII, etc. Lo anterior, de conformidad con lo establecido en la acción y en cumplimiento de la meta propuesta, por lo cual se determina cumplimiento.</t>
  </si>
  <si>
    <t>Generar las comunicaciones y agotar las instancias necesarias, que permitan dar cumplimiento en lo que compete a la publicación de la información en el portal web, correspondiente al ítem referenciado conforme a lo establecido en la Resolución 1519 de 2020.</t>
  </si>
  <si>
    <t>Número de comunicaciones (Correo, Memorando, Circular) enviadas</t>
  </si>
  <si>
    <t>NO COFORMIDAD No 3:No se encontró evidencia o registros de publicación del Ítem: 
2.3.3. Participación ciudadana en la expedición de normas a través el SUCOP, incumpliendo la Resolución No 1519 de 2020.</t>
  </si>
  <si>
    <t>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la publicación de un enlace para permitir la participación ciudadana en en la expedición de normas a través el SUCOP. Lo anterior, de conformidad con lo establecido en la acción y en cumplimiento de la meta propuesta, por lo cual se determina cumplimiento.</t>
  </si>
  <si>
    <t>NO CONFOMIDAD No 4:No se encontró evidencia o registros de publicación de los Ítems: 
6.1.8. Calendario de la estra-tegia anual de participación ciudadana. (No se cumple), 
6.1.9. Formulario de inscripción ciudadana a procesos de participación, instancias o acciones que ofrece la entidad. (No se cumple), 
6.2.1.a. Publicación temas de interés, 
6.2.1.b. Caja de herramientas, 
6.2.1.c. Herramienta de evaluación y 
6.2.1.d. Divulgar resultados, incumpliendo la Resolución No 1519 de 2020.</t>
  </si>
  <si>
    <t xml:space="preserve">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la publicación del calendario de participación ciudadana, del formulario de inscripción ciudadana, publicación temas de interés, etc. Lo anterior, de conformidad con lo establecido en la acción y en cumplimiento de la meta propuesta, por lo cual se determina cumplimiento.
</t>
  </si>
  <si>
    <t>NO CONFOMIDAD No 4: No se encontró evidencia o registros de publicación de los Ítems: 
6.1.8. Calendario de la estra-tegia anual de participación ciudadana. (No se cumple), 
6.1.9. Formulario de inscripción ciudadana a procesos de participación, instancias o acciones que ofrece la entidad. (No se cumple), 
6.2.1.a. Publicación temas de interés, 
6.2.1.b. Caja de herramientas, 
6.2.1.c. Herramienta de evaluación y 
6.2.1.d. Divulgar resultados, incumpliendo la Resolución No 1519 de 2020.</t>
  </si>
  <si>
    <t>NO CONFORMIDAD No 5:No se encontró evidencia o registros de publicación de los Ítems: 
6.2. 2.a. Porcentaje del pre-supuesto para el proceso, 
6.2.2.b. Habilitar canales de interacción y caja de herramientas, 
6.2.2.c. Publicar la infor-mación sobre las decisiones y 
6.2.2.d. Visibilizar avances de decisiones y su estado (semáforo), incumpliendo la Resolución No 1519 de 2020.</t>
  </si>
  <si>
    <t>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que la Ley 1757 de 2015 establece en sus artículos 90 a 93, la obligación de realizar acuerdos participativos a los gobiernos regionales, distritales, municipales y de las localidades, y por ser PNNC una Entidad del orden nacional, se encuentra exenta de su implementación; igualmente, se observa esta aclaración en la página web de la Entidad. Por lo anterior, se determina cumplimiento.</t>
  </si>
  <si>
    <t>NO CONFORMIDAD No 5: No se encontró evidencia o registros de publicación de los Ítems: 
6.2. 2.a. Porcentaje del pre-supuesto para el proceso, 
6.2.2.b. Habilitar canales de interacción y caja de herramientas, 
6.2.2.c. Publicar la infor-mación sobre las decisiones y 
6.2.2.d. Visibilizar avances de decisiones y su estado (semáforo), incumpliendo la Resolución No 1519 de 2020.</t>
  </si>
  <si>
    <t>NO CONFORMIDAD No 6: No se encontró evidencia o registros de publicación de los Ítems: 
6.2.3.b. Habilitar canales de consulta y caja de herramientas, 
6.2.3.c. Publicar observaciones y comentarios y las respuestas de proyectos nor-mativos, 
6.2.3.d. Crear un enlace que redireccione a la Sección Normativa, 
6.2.3.e. Facilitar herramienta de evalua-ción, 
6.2. 4.a. Disponer un espacio para consulta sobre temas o problemáticas, 
6.2.4. b. Convocatoria con el reto, 
6.2.4. c. Informar retos vigentes y reporte con la frecuencia de votaciones de soluciones en cada reto, 
6.2.4. d. Publicar la propuesta elegida y los criterios para su selección, 
6.2.4.e. Divulgar el plan de trabajo para implementar la solución diseñada y 
6.2.4.f. Publicar la información sobre los desarrollos o prototipos, incumpliendo la Resolución No 1519 de 2020.</t>
  </si>
  <si>
    <t xml:space="preserve">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la habilitación de un botón de consulta ciudadana en la página web, se publicó para consulta y comentarios el proyecto de resolución Capacidad de carga PNN Los Corales del Rosario y de San Bernardo, se cuenta con enlace que redirecciona a la normatividad, se cuenta con enlaces de interés, etc. Lo anterior, de conformidad con lo establecido en la acción y en cumplimiento de la meta propuesta, por lo cual se determina cumplimiento.
</t>
  </si>
  <si>
    <t>No se encontró evidencia o registros de publicación de los Ítems: 
6.2.3.b. Habilitar canales de consulta y caja de herramientas, 
6.2.3.c. Publicar observaciones y comentarios y las respuestas de proyectos nor-mativos, 
6.2.3.d. Crear un enlace que redireccione a la Sección Normativa, 
6.2.3.e. Facilitar herramienta de evalua-ción, 
6.2. 4.a. Disponer un espacio para consulta sobre temas o problemáticas, 
6.2.4. b. Convocatoria con el reto, 
6.2.4. c. Informar retos vigentes y reporte con la frecuencia de votaciones de soluciones en cada reto, 
6.2.4. d. Publicar la propuesta elegida y los criterios para su selección, 
6.2.4.e. Divulgar el plan de trabajo para implementar la solución diseñada y 
6.2.4.f. Publicar la información sobre los desarrollos o prototipos, incumpliendo la Resolución No 1519 de 2020.</t>
  </si>
  <si>
    <t>NO CONFORMIDAD No7:No se encontró evidencia o registros de publicación de los Ítems: 
6.2.5.b. Estrategia de comu-nicación para la rendición de cuentas, 
6.2.5.c. Calendario eventos de diálogo, 
6.2.5.d. Articular a los informes de rendición de cuentas en el Menú transparencia, 
6.2.5.e.Habilitar un canal para eventos de diálogo Articulación con sistema nacional de rendición de cuentas, 
6.2.5.f. Preguntas y respuestas de eventos de diálogo, 
6.2.5.g. Memorias de cada evento y 
6.2.5.h. Acciones de mejora incorporadas; incumpliendo la Resolución No 1519 de 2020.</t>
  </si>
  <si>
    <t>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la habilitación de un botón para rendición de cuentas, en donde se encuentran alojados los informes de rendición de cuentas de vigencias anteriores;  sin embargo, en cuanto al calendario de eventos de diálogo, se observa la inclusión de eventos pero no de diálogo, no se observa la habilitación de un canal de preguntas y respuestas para los eventos de diálogo, no se observan las memorias de cada evento ni las acciones de mejora incorporadas. Lo anterior, no demuestra cabal cumplimiento de lo establecido en la acción ni de la meta propuesta, por lo cual no se determina cumplimiento.</t>
  </si>
  <si>
    <t>NO CONFORMIDAD No7: No se encontró evidencia o registros de publicación de los Ítems: 
6.2.5.b. Estrategia de comu-nicación para la rendición de cuentas, 
6.2.5.c. Calendario eventos de diálogo, 
6.2.5.d. Articular a los informes de rendición de cuentas en el Menú transparencia, 
6.2.5.e.Habilitar un canal para eventos de diálogo Articulación con sistema nacional de rendición de cuentas, 
6.2.5.f. Preguntas y respuestas de eventos de diálogo, 
6.2.5.g. Memorias de cada evento y 
6.2.5.h. Acciones de mejora incorporadas; incumpliendo la Resolución No 1519 de 2020.</t>
  </si>
  <si>
    <t>NO CONFORMIDAD No 8:No se encontró evidencia o registros de publicación de los Ítems: 
6.2. 6.a. Informar las modali-dades de control social, 
6.2.6.b. Convocar cuando inicie ejecución de programa, proyecto o contratos, 6.2.6.c. Re-sumen del tema objeto de vigilancia, 
6.2.6.d. Informes del interventor o el supervisor, 
6.2.6.e. Facilitar herramienta de evaluación de las actividades, 
6.2.6.f. Publicar el registro de las observaciones de las veedurías y 
6.2.6.g. Ac-ciones de mejora, incumpliendo la Resolución No 1519 de 2020</t>
  </si>
  <si>
    <t xml:space="preserve">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la política de participación ciudadana en la que se pueden identificar las modalidades de control social; sin embargo, no se adjuntan evidencias de publicación de convocatorias de programas, proyectos o contratos, resumen de temas objeto de vigilancia, Informes de interventoría o supervisión, no se aportaron evidencias del registro de las observaciones de las veedurías ni la herramienta de evaluación de las actividades. Por lo anterior, no se demuestra cabal cumplimiento de lo establecido en la acción ni en la meta propuesta, por lo cual no se determina cumplimiento.
</t>
  </si>
  <si>
    <t>NO CONFORMIDAD No 8: No se encontró evidencia o registros de publicación de los Ítems: 
6.2. 6.a. Informar las modali-dades de control social, 
6.2.6.b. Convocar cuando inicie ejecución de programa, proyecto o contratos, 6.2.6.c. Re-sumen del tema objeto de vigilancia, 
6.2.6.d. Informes del interventor o el supervisor, 
6.2.6.e. Facilitar herramienta de evaluación de las actividades, 
6.2.6.f. Publicar el registro de las observaciones de las veedurías y 
6.2.6.g. Ac-ciones de mejora, incumpliendo la Resolución No 1519 de 2020</t>
  </si>
  <si>
    <t>NO CONFORMIDAD No 9: No se encontró evidencia o registros de publicación de los Ítems: 
7.1.1.a. Nombre o título de la categoría de la información, 
7.1.1.b. Descripción del contenido la categoría de información, 
7.1.1.c. Idioma, 
7.1.1.d. Medio de conservación y/o soporte, 
7.1.1.e. Formato, 7.1.1.f. Información publicada o disponible y 
7.1.1.g. Enlace a www.datos.gov.co; incumpliendo la Resolución No 1519 de 2020.</t>
  </si>
  <si>
    <t xml:space="preserve">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la inclusión del título de la categoría, su descripción, idioma, etc. Lo anterior, de conformidad con lo establecido en la acción y en cumplimiento de la meta propuesta, por lo cual se determina cumplimiento.
</t>
  </si>
  <si>
    <t>Número de acciones de comunicación realizadas</t>
  </si>
  <si>
    <t>NO CONFORMIDAD No 10 : No se encontró evidencia o registros de publicación de los Ítems: 
7.1.2.a. Nombre o título de la categoría de información, 
7.1.2.b. Nombre o título de la información, 
7.1.2.c. Idioma, 
7.1.2.d. Medio de conserva-ción y/o soporte, 
7.1.2.e. Fecha de generación de la información, 
7.1.2.f. Nombre del responsable de la producción de la información, 
7.1.2.g. Nombre del responsable de la información, 7.1.2.h. Objetivo legítimo de la excepción, 
7.1.2.i. Fundamento constitucional o legal, 
7.1.2.j. Fundamento jurídico de la excepción, 
7.1.2.k. Excepción total o parcial, 
7.1.2.l. Plazo de la clasificación o reserva y 
7.1.2.m. Enlace a www.datos.gov.co; incumpliendo la Resolución No 1519 de 2020.</t>
  </si>
  <si>
    <t>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la inclusión del título de la categoría, su descripción, idioma, fecha de modificación o inclusión de documento, en el acápite de instrumentos de gestión de la información se incluyen las excepciones totales o parciales de acceso a la información pública, etc. Lo anterior, de conformidad con lo establecido en la acción y en cumplimiento de la meta propuesta, por lo cual se determina cumplimiento.</t>
  </si>
  <si>
    <t>NO CONFORMIDAD No 11: No se encontró evidencia o registros de publicación de los Ítems: 
7.1.3.a. Nombre o título de la información, 
7.1.3. b. Idioma, 
7.1.3.c. Medio de conservación y/o soporte, 
7.1.3.d. Formato, 
7.1.3.e. Fecha de generación de la información, 
7.1.3.f. Frecuencia de actualización, 
7.1.3.g. Lugar de consulta y 
7.1.3.h. Nombre del responsable de la producción de la información; incumpliendo la Resolución No 1519 de 2020.</t>
  </si>
  <si>
    <t xml:space="preserve">SEGUNDO INFORME DE SEGUIMIENTO A LA GESTIÓN DE RIESGOS VIGENCIA 2021 </t>
  </si>
  <si>
    <t xml:space="preserve">Observación No.11 DTCA Los estudios previos presentados dan cuenta del responsable de la elaboración, y de las revisiones surtidas correspondientes aprobaciones, no obstante, no se puede determinar quién da el visto bueno a los requisitos técnicos y quien, a los requisitos financieros, ya que tal distinción no se realiza.
</t>
  </si>
  <si>
    <t>Ausencia de directrices formales, específicas, que indiquen que en los vistos buenos de los estudios previos se establezca la responsabilidad técnica y financiera.</t>
  </si>
  <si>
    <t>Realizar seguimiento al  cumplimiento, en todas las Modalidades, a la revisión y/o aprobación, estableciendo claramente la responsabilidad tecnica y financiera, con muestra aleatoria de 5 expedientes.</t>
  </si>
  <si>
    <t>Actas de seguimiento</t>
  </si>
  <si>
    <t>Mediante memorando radicado con orfeo No 20221200006523 de fecha 28 de junio de 2022 se aprueba plan de mejoramiento- Gestión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t>
  </si>
  <si>
    <t>Observación No.17 DTCA Los estudios previos presentados por la Dirección Territorial Caribe para el Riesgo No.21, dan cuenta del responsable de la elaboración, y de las revisiones surtidas correspondientes aprobaciones, no obstante, no se puede determinar quién da el visto bueno a los requisitos técnicos y quien, a los requisitos financieros, ya que tal distinción no se realiza.</t>
  </si>
  <si>
    <t>NO CONFORMIDAD No.49: No se evidencio la emisión de la decisión de fondo en el proceso sancionatorio ambiental adelantado en el expediente 016-2016 dentro de los 15 días siguientes al vencimiento del periodo probatorio con lo cual se vulnera el artículo 27 de la Ley 1333 de 2009.</t>
  </si>
  <si>
    <t>El tiempo establecido por la ley no es suficiente, por cuanto el tiempo de los 15 días se debe contar desde vencimiento del término para presentar alegatos de conclusión y no desde el término del periodo probatorio; además para realizar el fallo se requiere los informes técnicos-jurídicos de acuerdo a la sanción a imponer, que requieren tiempo adicional para su elaboración y no se cuenta personal juridico y técnico suficiente .</t>
  </si>
  <si>
    <t>AUTORIDAD AMBIENTAL</t>
  </si>
  <si>
    <t>“Realizar seguimiento permanente a los nuevos procesos sancionatorios con fin de cumplir los términos establecidos por la Ley.”</t>
  </si>
  <si>
    <t>Actos administrativos</t>
  </si>
  <si>
    <t>Se suscribe mediante memorando 20221200005193  del 02 de junio de 2022
11/08/2023: Mediante memorando No. 20231200004693 del 15 de agosto de 2023, el Grupo de Control Interno requiero  evidencia de las acciones vencidas.
25/08/2023: Mediante memorando No. 20236000005233 del 22 de agosto de 2023, el responsable  solicitó prorroga para el cumplimiento de la acción,  el Grupo de Control Interno concedió prorroga para el 18 de septiembre de 2023,
30/11/2023 Mediante memorando 20231200006913 del 24 de noviembre del 2023, se solicito al responsable las evidencias  de las acciones que se encuentran en estado abierto vencido.</t>
  </si>
  <si>
    <t>Los PNN Amacayacu, PNN Cahuinarí y PNN Yaigojé Apaporis no cuentan con el Programa de Monitoreo, Portafolio de Investigaciones o las versiones finales de estos y los PNN Cahuinarí y PNN Yaigojé Apaporis no cuentan con la Geodatabase, incumpliendo lo establecido en la actividad No.7 del Procedimiento AMSPNN_PR_20 Actualización Instrumentos de Planeación V3.</t>
  </si>
  <si>
    <t>El procedimiento de actualización de instrumentos de planeación vigente, no es  lo suficientemente explicíto  para responder  a las particularidades del relacionamiento, tiempos y dinámicas de los territorios de las áreas protegidas traslapadas o relacionadas con grupos étnicos.</t>
  </si>
  <si>
    <t>Revisar y ajustar  el procedimiento AMSPNN_PR_20 Actualización instrumentos de planeación_V_3, el cual se especifique la aprobación de la GBD de acuerdo a los REM; y además exponga de forma explícita las particularidades y excepciones en  los requisitos para la formulación o actualización de los instrumentos de planeación y la presentación de los documentos anexos.</t>
  </si>
  <si>
    <t>Procedimiento actualizado</t>
  </si>
  <si>
    <t>15/12/2023: Se suscribió plan de mejoramiento mediante memorando No.20231200008073 del 14 d diciembre de 2023.
71/2/2023: Mediamente memorando No. 20221200011823 del 22 de  noviembre de 2023 se dio cierre a la acción</t>
  </si>
  <si>
    <t>En el desarrollo del seguimiento, no se evidenció la remisión de los Acuerdos de Gestión del Director Territorial Amazonía, a partir del requerimiento realizado por el Grupo de Control Interno, mediante memorando 20211200009283 del 29 de septiembre de 2021.</t>
  </si>
  <si>
    <t>Por qué es lo estipulado por el procedimiento vigente Concertación, seguimiento y evaluación de los acuerdos de gestión</t>
  </si>
  <si>
    <t>Actualizar el procedimiento GTH_28 "Concertación, seguimiento y evaluación de los acuerdos de gestión" especificando las situaciones administrativas de encargo y comisión en los cargos de Gerencia Pública, acorde con los lineamientos vigentes emitidos por el DAFP, para asegurar la alineación de la Entidad de los lineamientos legales en el tema.</t>
  </si>
  <si>
    <t>Procedimiento actualizado y oficializado</t>
  </si>
  <si>
    <t>Se suscribe mediante memorando 20221200007493 del 28 de julio de 2022.
20/04/2023: Mediante memorando no. 20231400000383 de fecha 28-02-2023 el responsable solicitio prórroga para el cumplimiento del Plan  de Mejoramiento para 01/06/2023
20/04/2023: El Grupo de Control Interno mediante memorando no.  20231200001453 de fecha 08-03-2023 concedió prórroga para la fecha estipulada.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</si>
  <si>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NO CONFORMIDAD No. 7: De la revisión de los documentos que obran en la Oficina de Control Disciplinario Interno, se evidencia que algunos expedientes no cuentan con el formato actualizado “Hoja de Control de Documentos” Código: GD_FO_08, Expedientes: 903/2020, 892/2020, 929/2021, 919/2021, 923/2021.</t>
  </si>
  <si>
    <t>Porque se asignó la actividad al equipo de abogados de la oficina, quienes no contaban con los lineamientos especificos para gestión documental.</t>
  </si>
  <si>
    <t>CONTROL DISCIPLINARIO</t>
  </si>
  <si>
    <t>OFICINA DE CONTROL DISCIPLINARIO INTERNO</t>
  </si>
  <si>
    <t>Generar solicitud al Grupo de Procesos Corporativos en relación a los lineamientos para gestión documental de archivo de gestión, programación para actualizar los expedientes con la hoja de control de documentos</t>
  </si>
  <si>
    <t>Archivo de gestión con la hoja de control de documentos</t>
  </si>
  <si>
    <t xml:space="preserve">Se suscribe con memorando 20221200006843 del 08-07-2022 
4/12/2023: Mediante memorando No.20231200007183  del 4 de diciem bre de 2023 se realizó Solicitud de información de acciones del plan de mejoramiento por procesos-gestión que se encuentran en estado abierto vencido para realizar actualización del Plan.
7/12/2023: Mediante memorando 20231900004093 del 29 de mayo de 2023, el responsable solicitó prórroga para el cumplimiento de la acción por lo cual medianemte memorando No.20231200003073 del 29 de mayo de 2023, se concedió próorga hasta el  30 de noviembre de 2024
</t>
  </si>
  <si>
    <t>NO CONFORMIDAD No. 8: De la revisión de los documentos que obran en la Oficina de Control Disciplinario Interno, se evidencia que no se ha realizado la transferencia de las series documentales de los archivos de gestión al archivo central o Semiactivo, de acuerdo con lo estipulado en la tabla de retención documental, conforme lo expuesto en el procedimiento GD_PR_01 y el cronograma indicado por el Grupo de Procesos Corporativos mediante memorando 20224000000034 del 09 de marzo de 2023</t>
  </si>
  <si>
    <t>Porque el cargo se encuentra vacante y no hay quien realice la actividad</t>
  </si>
  <si>
    <t>Generar solicitud al Grupo de Procesos Corporativos en relación a los lineamientos para gestión documental de archivo de gestión, programación para la transferencia de las series docmentales de los archivos de gestión al archivo central o semiactivo</t>
  </si>
  <si>
    <t>Transferencia ejecutada</t>
  </si>
  <si>
    <t>Se suscribe con memorando 20221200006843 del 08-07-2022 
4/12/2023: Mediante memorando No.20231200007183  del 4 de diciem bre de 2023 se realizó Solicitud de información de acciones del plan de mejoramiento por procesos-gestión que se encuentran en estado abierto vencido para realizar actualización del Plan
7/12/2023: Mediante memorando 20231900004093 del 29 de mayo de 2023, el responsable solicitó prórroga para el cumplimiento de la acción por lo cual medianemte memorando No.20231200003073 del 29 de mayo de 2023, se concedió próorga hasta el  30 de noviembre de 2024</t>
  </si>
  <si>
    <t>OBSERVACIÓN No.19: DTCA El expedienté DTCA -070-2016, se encuentra sin impulso procesal desde diciembre 2018</t>
  </si>
  <si>
    <t>SÍ</t>
  </si>
  <si>
    <t> Disponer de matriz de seguimiento de procesos sancionatorios   actualizada, que permita  identificar el movimiento y cumplimiento de los procedimientos a través de alertas.</t>
  </si>
  <si>
    <t>Reporte mensual de sancionatorios</t>
  </si>
  <si>
    <t>https://drive.google.com/drive/folders/1HHQEa2DE4roY-e53c-HNla2esznCOjp1?usp=sharing.</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</si>
  <si>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Matriz de seguimiento de los procesos sancionatorios actualizada a la fecha de envío del cumplimiento de la acción, que permite identificar el movimiento y cumplimiento de los procedimientos a través de alertas. </t>
  </si>
  <si>
    <t xml:space="preserve">INFORME FINAL DE AUDITORÍA INTERNA CON ENFOQUE EN RIESGOS AL PROCESO DE AUTORIDAD AMBIENTAL - PROCEDIMIENTO SANCIONATORIO ADMINISTRATIVO DE CARÁCTER AMBIENTAL AMSPNN_PR_22 V3 -, GRUPO DE TRÁMITES Y EVALUACIÓN AMBIENTAL Y DIRECCIONES TERRITORIALES. -  VIGENCIAS 2020-2021 </t>
  </si>
  <si>
    <t>Generar alertas a través de correo electrónico a las áreas protegidas para que efectúen los impulsos, cuando se identifiquen bajos movimientos en los procesos</t>
  </si>
  <si>
    <t>Alertas generadas</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</si>
  <si>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que no se aportan evidencias de correos electrónicos a las áreas protegidas para que efectúen los impulsos cuando se identificaron bajos movimientos en los procesos. </t>
  </si>
  <si>
    <t>NO CONFORMIDAD No.19. DTCA No haber efectuado el procedimiento para la notificación del auto 415 de 2018, de conformidad con lo ordenado en el artículo 67 a 69 de la ley 1437 de 2011 en concordancia con el artículo 18 de la ley 1333 de 2009.</t>
  </si>
  <si>
    <t>Ineficaz seguimiento a las solicitudes de diligencia de notificación remitidas a las áreas protegidas</t>
  </si>
  <si>
    <t>Requerir al jefe del área protegida la diligencia de notificación</t>
  </si>
  <si>
    <t>Memorando remitido</t>
  </si>
  <si>
    <t>Se suscribe con memorando 20221200007613 del 29/07/2022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memorando 20221200010003 de fecha 25/10/2022 se informa al responsable que se reciben los soportes que demuestran gestión con relación a la acción planteada, sin embargo, no es posible el cierre de la misma, teniendo en cuenta que no es posible medir la efectividad de la acción, hasta tanto, las reiteraciones realizadas surjan el efecto esperado en lo relacionado a la notificación oportuna, por lo tanto, se reprograma la acción; lo anterior teniendo en cuenta las evidencias allegadas mediante memorando No 20226510002353 de fecha 14-10-2022.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26/09/2024: mediante memorando  20241200005123 del 24-09-2024 de septiembre de 2024 se indicó: El Grupo de Control Interno observó en los documentos aportados como evidencia, el requerimiento al jefe del área protegida y se realizó la diligencia de notificación del auto 415 de 2018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t>
  </si>
  <si>
    <t xml:space="preserve">Se suscribe con memorando 20221200007613 del 29/07/2022
26/05/2023: Mediante memorando 20231200002983, del 25 de mayo de 2023, el grupo de Control Interno solicitó las evidencias del cumplimiento de las acciones vencidas.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que no se aportan evidencias de correos electrónicos a las áreas protegidas para que efectúen los impulsos cuando se identificaron bajos movimientos en los procesos. </t>
  </si>
  <si>
    <t>Realizar una mesa de trabajo con el  área protegida a fin de establecer los compromisos para el desarrollo oportuno de las diligencias dando alcance a  la normatividad y el procedimiento de sancionatorio ambiental</t>
  </si>
  <si>
    <t>Acta de reunión</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</si>
  <si>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en los documentos aportados como evidencia, la realización de una mesa de trabajo con el área protegida con el fin de establecer los compromisos para el desarrollo oportuno de las diligencias dando alcance a la normatividad y el procedimiento sancionatorio ambiental.</t>
  </si>
  <si>
    <t>https://drive.google.com/drive/folders/1HHQEa2DE4roY-e53c-Nla2esznCOjp1?usp=sharing.</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</si>
  <si>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el envío de la Matriz de seguimiento de los procesos sancionatorios que permite identificar el movimiento y cumplimiento de los procedimientos a través de alertas. </t>
  </si>
  <si>
    <t>OBSERVACIÓN No.20: DTCA
El expedienté DTCA -015-2018, se encuentra sin impulso procesal desde abril de 2018.</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</si>
  <si>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Matriz de seguimiento de los procesos sancionatorios, que permite identificar el movimiento y cumplimiento de los procedimientos a través de alertas. </t>
  </si>
  <si>
    <t>OBSERVACIÓN No.20: DTCA El expedienté DTCA -015-2018, se encuentra sin impulso procesal desde abril de 2018.</t>
  </si>
  <si>
    <t>OBSERVACIÓN No.21: DTCA En el expediente DTCA -015-2018, se evidenció que la publicación del auto 415 de 2018, se efectuó de forma tardía, y cuando había pasado más de un año desde su expedición</t>
  </si>
  <si>
    <t>Realizar seguimiento en reunión de trabajo con periodicidad bimestral de los expedientes de procesos sancionatorios por parte del equipo de apoyo jurídico de la DTCA</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</si>
  <si>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realización de reuniones de trabajo de seguimiento de expedientes de procesos sancionatorios por parte del equipo de apoyo jurídico de la DTCA</t>
  </si>
  <si>
    <t xml:space="preserve">Se suscribe con memorando 20221200007613 del 29/07/2022
26/05/2023: Mediante memorando 20231200002983, del 25 de mayo de 2023, el grupo de Control Interno solicitó las evidencias del cumplimiento de las acciones vencidas.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Matriz de seguimiento de los procesos sancionatorios   que permite identificar el movimiento y cumplimiento de los procedimientos a través de alertas. </t>
  </si>
  <si>
    <t>NO CONFORMIDAD No.20: DTCA
Se evidenció inicio de procesos sancionatorios sin contar con informe inicial en el formato AMSPNN_FO_37, incumpliendo
el procedimiento AMSPNN_PR_22.</t>
  </si>
  <si>
    <t>No se dio estricto cumplimiento al procedimiento de sancionatorios al iniciar el proceso con los demás soportes remitidos por el área protegida</t>
  </si>
  <si>
    <t xml:space="preserve">Se suscribe con memorando 20221200007613 del 29/07/2022
26/05/2023: Mediante memorando 20231200002983, del 25 de mayo de 2023, el grupo de Control Interno solicitó las evidencias del cumplimiento de las acciones vencidas.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Memorandos remitiendo Matriz de seguimiento de los procesos sancionatorios actualizada a la fecha de envío del cumplimiento de la acción, que permite identificar el movimiento y cumplimiento de los procedimientos a través de alertas. </t>
  </si>
  <si>
    <t>NO CONFORMIDAD No.20: DTCA Se evidenció inicio de procesos sancionatorios sin contar con informe inicial en el formato AMSPNN_FO_37, incumpliendo el procedimiento AMSPNN_PR_22.</t>
  </si>
  <si>
    <t>OBSERVACIÓN No. 22: DTCA El Expediente DTCA -012-2019 no presenta impulso procesal desde el 23 de octubre de 2019, última actuación notificación auto 423 del 31 de mayo de 2019.</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</si>
  <si>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remisión Matriz de seguimiento de los procesos sancionatorios actualizada a la fecha de envío del cumplimiento de la acción, que permite identificar el movimiento y cumplimiento de los procedimientos a través de alertas. </t>
  </si>
  <si>
    <t>NO CONFORMIDAD No.21: DTCA Se evidenció incumplimiento a la actividad 22 del procedimiento AMSPNN_PR_22_, debido a que no obra en el expediente constancia de comunicación del auto 669 del 11 de octubre de 2019, a la Procuraduría General de la nación incumpliendo igualmente lo establecido en el artículo 56 de la ley 1333 de 2009</t>
  </si>
  <si>
    <t>Por error involuntario  y el número de expedientes no se tuvo en cuenta la falta de cumplimiento de la diligencia</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</si>
  <si>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los memorandos remisión de la Matriz de seguimiento de los procesos sancionatorios actualizada a la fecha de envío del cumplimiento de la acción, que permite identificar el movimiento y cumplimiento de los procedimientos a través de alertas</t>
  </si>
  <si>
    <t>Realizar seguimiento en reunión de trabajo con periodicidad bimestral de los expedientes de procesos sancionatorios por parte del equipo de apoyo jurídico de la DTCA a fin de identificar el cumplimiento de las diligencias</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</si>
  <si>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realización de reuniones de trabajo de seguimiento de expedientes de procesos sancionatorios por parte del equipo de apoyo jurídico de la DTCA a fin de identificar el cumplimiento de las diligencias.</t>
  </si>
  <si>
    <t>NO CONFORMIDAD No.22: DTCA No se evidenció la notificación del auto 669 del 11 octubre 2019, incumpliendo lo establecido en el artículo 67 y siguientes de la ley 1437 de 2011, y la actividad número 20 del procedimiento AMSPNN_PR_22 vigente para la fecha.</t>
  </si>
  <si>
    <t xml:space="preserve">Se suscribe con memorando 20221200007613 del 29/07/2022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20221200010003 de fecha 25/10/2022 se informa al responsable que se reciben los soportes que demuestran gestión con relación a la acción planteada, sin embargo, no es posible el cierre de la misma, teniendo en cuenta que no es posible medir la efectividad de la acción, hasta tanto, las reiteraciones realizadas surjan el efecto esperado en lo relacionado a la notificación oportuna, por lo tanto, se reprograma la acción; lo anterior teniendo en cuenta las evidencias allegadas mediante memorando No 20226510002353 de fecha 14-10-2022.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los requerimientos a los jefes del área protegida y Oficina Jurídica, la diligencia de notificación del auto 669 del 11 de octubre de 2019. 
</t>
  </si>
  <si>
    <t>Realizar espacios de sensibilización a los responsables  en los equipos técnicos de las áreas protegidas  con el fin de fortalecer el conocimiento y reconocer la importancia de dar cumplimiento a las etapas de los procesos sancionatorios conforme lo establece y define el procedimiento sancionatorio administrativo ambiental</t>
  </si>
  <si>
    <t>Lista de asistencia</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</si>
  <si>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en los documentos aportados como evidencia, la realización de espacios de sensibilización a los responsables en los equipos técnicos de las áreas protegidas con el fin de fortalecer el conocimiento y reconocer la importancia de dar cumplimiento a las etapas de los procesos sancionatorios conforme lo establece y define el procedimiento sancionatorio administrativo ambiental.</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</si>
  <si>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en los documentos aportados como evidencia, los memorandos de envío de la Matriz de seguimiento de los procesos sancionatorios actualizada a la fecha de envío del cumplimiento de la acción, que permite identificar el movimiento y cumplimiento de los procedimientos a través de alertas. </t>
  </si>
  <si>
    <t>OBSERVACIÓN No.23: DTCA No dar el impulso procesal correspondiente al expediente DTCA -09-2019, ya que, desde la expedición del auto de inicio, no se observan actuaciones conducentes a llevar a cabo la notificación del auto 669 del 11 de octubre de 2019, no se han realizado la práctica de las diligencias ordenadas en el citado auto, y a pesar de haber pasado más de 2 años desde la sede la expedición del auto inicio no se cuenta con formulación de cargos.</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</si>
  <si>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realización de reuniones de trabajo de seguimiento de expedientes de procesos sancionatorios por parte del equipo de apoyo jurídico de la DTCA </t>
  </si>
  <si>
    <t xml:space="preserve">NO CONFORMIDAD No.23: DTCA
No se evidenció cumplimiento por parte del PNN Tayrona a lo ordenado en el artículo tercero del auto 734 del 15 de diciembre de 2016. </t>
  </si>
  <si>
    <t>Requerir al jefe del área protegida las diligencias pertinentes</t>
  </si>
  <si>
    <t xml:space="preserve">Se suscribe con memorando 20221200007613 del 29/07/2022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20221200010003 de fecha 25/10/2022 se informa al responsable que se reciben los soportes que demuestran gestión con relación a la acción planteada, sin embargo, no es posible el cierre de la misma, teniendo en cuenta que no es posible medir la efectividad de la acción, hasta tanto, las reiteraciones realizadas surjan el efecto esperado en lo relacionado a la notificación oportuna, por lo tanto, se reprograma la acción; lo anterior teniendo en cuenta las evidencias allegadas mediante memorando No 20226510002353 de fecha 14-10-2022.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el requerimiento al jefe del área protegida PNN Tayrona del cumplimiento de lo ordenado en el artículo tercero del auto 734 del 15 de diciembre de 2016.  
</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</si>
  <si>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Matriz de seguimiento de los procesos sancionatorios actualizada a la fecha de envío del cumplimiento de la acción, que permite identificar el movimiento y cumplimiento de los procedimientos a través de alertas.  </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</si>
  <si>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en los documentos aportados como evidencia, la realización de mesas de trabajo con el área protegida PNN Tayrona con el fin de establecer los compromisos para el desarrollo oportuno de las diligencias dando alcance a la normatividad y el procedimiento sancionatorio ambiental.</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</si>
  <si>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en los documentos aportados como evidencia, la realización de espacios de sensibilización a los responsables en los equipos técnicos de las áreas protegidas con el fin de fortalecer el conocimiento y reconocer la importancia de dar cumplimiento a las etapas de los procesos sancionatorios conforme lo establece y define el procedimiento sancionatorio administrativo ambiental.</t>
  </si>
  <si>
    <t>NO CONFORMIDAD No.24: DTCA No se evidenció la notificación del auto 734 del 15 diciembre de 2016, incumpliendo lo establecido en el artículo 67 y siguientes de la ley 1437 de 2011, y la actividad número 20 del procedimiento AMSPNN_PR_22</t>
  </si>
  <si>
    <t>Requerir al jefe del área protegida las diligencia de notificación</t>
  </si>
  <si>
    <t>https://drive.google.com/drive/folders/1SNgjkGaf7FRS1EFJ5I4lFoYnXJS6-klf?usp=sharing.</t>
  </si>
  <si>
    <t xml:space="preserve">Se suscribe con memorando 20221200007613 del 29/07/2022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20221200010003 de fecha 25/10/2022 se informa al responsable que se reciben los soportes que demuestran gestión con relación a la acción planteada, sin embargo, no es posible el cierre de la misma, teniendo en cuenta que no es posible medir la efectividad de la acción, hasta tanto, las reiteraciones realizadas surjan el efecto esperado en lo relacionado a la notificación oportuna, por lo tanto, se reprograma la acción; lo anterior teniendo en cuenta las evidencias allegadas mediante memorando No 20226510002353 de fecha 14-10-2022.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el documento aportado como evidencia, el requerimiento al jefe del área protegida de realizar la notificación del auto 734 del 15 de diciembre de 2016
</t>
  </si>
  <si>
    <t xml:space="preserve">Se suscribe con memorando 20221200007613 del 29/07/2022
26/05/2023: Mediante memorando 20231200002983, del 25 de mayo de 2023, el grupo de Control Interno solicitó las evidencias del cumplimiento de las acciones vencidas.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el envío de correos electrónicos a las áreas protegidas (Tayrona) para que efectúen los impulsos cuando se identificaron bajos movimientos en los procesos. </t>
  </si>
  <si>
    <t>Falta mayor seguimiento a las solicitudes de diligencia de notificación remitidas a las áreas protegidas para que no se presenten demoras</t>
  </si>
  <si>
    <t>Realizar  mesas de trabajo con las  área protegida que  reportan presiones en el ejercicio de las funciones de prevención , vigilancia y control;   a fin de establecer los compromisos para el desarrollo oportuno de las diligencias dando alcance a  la normatividad y el procedimiento de sancionatorio ambiental</t>
  </si>
  <si>
    <t>Actas de Reunión</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</si>
  <si>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en los documentos aportados como evidencia, la realización de mesas de trabajo con el área protegida que reporta presiones en en el ejercicio de las funciones de prevención, vigilancia y control; a fin de establecer los compromisos para el desarrollo oportuno de las diligencias dando alcance a la normatividad y el procedimiento de sancionatorio ambiental
</t>
  </si>
  <si>
    <t>OBSERVACIÓN No.25: DTCA No dar el impulso procesal correspondiente al expediente DTCA -028-2016, ya que, desde la expedición del auto 734 del 15 diciembre de 2016, no se observan actuaciones conducentes para su notificación, no se han realizado la práctica de las diligencias ordenadas en el citado auto, y a pesar de haber pasado más de un año desde la expedición del auto inicio, no se cuenta con formulación de cargos</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</si>
  <si>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realización de reuniones de trabajo de seguimiento de expedientes de procesos sancionatorios por parte del equipo de apoyo jurídico de la DTCA </t>
  </si>
  <si>
    <t>OBSERVACIÓN No.26: DTCA Realizar la publicación del auto 617 del 24 de noviembre de 2016, 6 meses después de su expedición, omitiendo los fines establecidos en el artículo 69 y 70 de la Ley 99 de 1993 y el artículo 20 de la Ley 1333 de 2009.</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</si>
  <si>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los memorandos remitiendo la Matriz de seguimiento de los procesos sancionatorios actualizada a la fecha de envío del cumplimiento de la acción, que permite identificar el movimiento y cumplimiento de los procedimientos a través de alertas. </t>
  </si>
  <si>
    <t>OBSERVACIÓN No.27: DTCA Pese a agotar el procedimiento para la notificación personal, se observa falencias al momento de notificar, ya que no obra constancia en calidad de que se le notifica al auto cuatro 454 el 30 de mayo 2017 a la señora Yoanis María de Ávila Santiago, y no obra copia del certificado de existencia y representación de la investigada.</t>
  </si>
  <si>
    <t>Indicar en los memorandos de solicitud de notificación los requisitos para notificar a personas jurídicas</t>
  </si>
  <si>
    <t>Memorandos con requisitos remitidos</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</si>
  <si>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que no se presenta evidencia de memorandos de solicitud de notificación donde se indican los requisitos para notificar a personas jurídicas. </t>
  </si>
  <si>
    <t>OBSERVACIÓN No.28: DTCA No se observó el impulso procesal correspondiente al expediente DTCA-056-2016, desde el 27 de julio de 2017, fecha en que se notificó el auto de inicio.</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</si>
  <si>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los memorandos de la Matriz de seguimiento de los procesos sancionatorios actualizada a la fecha de envío del cumplimiento de la acción, que permite identificar el movimiento y cumplimiento de los procedimientos a través de alertas. </t>
  </si>
  <si>
    <t>OBSERVACIÓN No.29: DTCA No dar el impulso procesal correspondiente al expediente DTCA-035-2017, desde el 25 de septiembre de 2017, fecha en que se notificó el auto de inicio, no hay impulsos procesales.</t>
  </si>
  <si>
    <t>OBSERVACIÓN No.30: DTCA No dar el impulso procesal correspondiente al expediente DTCA-032-2020, a pesar de haberse detectado la presunta infracción ambiental, al interior del sector bahía Concha desde el día 14 de septiembre de 2018, y no haber notificado el Auto 591 del 13 de agosto de 2020.</t>
  </si>
  <si>
    <t>NO CONFORMIDAD No.29: DTCA La legalización de la medida preventiva impuesta mediante acta de fecha 08 de junio de 2012, se efectuó por fuera del término establecido en el artículo 15 de la ley 1333 de 2009, el cual establece un término máximo de 3 días para legalizar la medida preventiva impuesta en flagrancia.</t>
  </si>
  <si>
    <t>Deficientes conocimientos en el tema por parte del personal del área protegida quien adelantó en primera instancia el proceso sancionatorio antes de la distribución de funciones de PNNC</t>
  </si>
  <si>
    <t>Sensibilizar al equipo de las áreas protegidas y responsables de apoyo del proceso autoridad ambiental respecto las diligencias del procedimiento sancionatorio ambiental</t>
  </si>
  <si>
    <t>Lista de asistencia y presentación</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</si>
  <si>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en los documentos aportados como evidencia, la sensibilización al equipo de las áreas protegidas y responsables de apoyo del proceso autoridad ambiental respecto de las diligencias del procedimiento sancionatorio ambiental.</t>
  </si>
  <si>
    <t>NO CONFORMIDAD No.30: DTCA No se evidenció apertura al proceso sancionatorio de carácter ambiental dentro de la oportunidad establecida en el artículo 17 la Ley 1333, el cual contempla una duración de seis (6) meses para adelantar la indagación preliminar y adoptar decisión de abrir investigación y/o archivo del expediente</t>
  </si>
  <si>
    <t>Deficientes conocimientos en el tema del personal del área protegida quien adelantó en primera instancia el proceso sancionatorio</t>
  </si>
  <si>
    <t>NO CONFORMIDAD No.31: DTCA No se evidenció comunicación del auto 361 del 25 de junio 2013 a la Procuraduría General de la nación, vulnerando con lo anterior el artículo 56 de la ley 1333 de 2009.</t>
  </si>
  <si>
    <t>OBSERVACIÓN No.31: DTCA A la fecha la Dirección Territorial Caribe no ha decidido el fondo el proceso adelantado en el expediente 001 de 2012 en contra del ciudadano Jorge Luis Díaz de Oro, identificado con cédula de ciudadanía número 7929854 de San Juan de Nepomuceno, a pesar de haber transcurrido más de 15 días desde la finalización de la oportunidad para presentar alegatos de conclusión y/o vencimiento del periodo probatorio</t>
  </si>
  <si>
    <t>Disponer de matriz de seguimiento de procesos sancionatorios   actualizada, que permita  identificar el movimiento y cumplimiento de los procedimientos a través de alertas.</t>
  </si>
  <si>
    <t>OBSERVACIÓN No 32: DTCA Se observan demoras en la notificación del Auto 472 de 24 de septiembre de 2014, ya que la citación para la notificación fue expedida e día 18 de agosto de 2015, entregada el 27 de agosto de 2015 y solo se surtió la notificación personal solo hasta el día 02 de septiembre de 2015 al Señor Miguel Epiayu Epinayu.</t>
  </si>
  <si>
    <t>Realizar espacios de sensibilizar a los responsables  en los equipos técnicos de las áreas protegidas  con el fin de fortalecer el conocimiento y reconocer la importancia de dar cumplimiento a las etapas de los procesos sancionatorios conforme lo establece y define el procedimiento sancionatorio administrativo ambiental .</t>
  </si>
  <si>
    <t>OBSERVACIÓN No.33: DTCA El Santuario de Fauna y Flora Los Flamencos debe adoptar las medidas necesarias para la notificación de los actos administrativos conforme al artículo 67 y siguientes de la Ley 1437 de 2011, así como el artículo 24 de la Ley 1333 de 2009.Con el fin de evitar dilaciones injustificadas de los procesos. Teniendo en cuenta que el auto 440 del 18 de septiembre de 2015, solo quedo notificado correctamente hasta el día 26 de agosto de 2016.</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</si>
  <si>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Matriz de seguimiento de los procesos sancionatorios actualizada a la fecha de envío del cumplimiento de la acción, que permite identificar el movimiento y cumplimiento de los procedimientos a través de alertas</t>
  </si>
  <si>
    <t>NO CONFORMIDAD No.33: DTCA No se ha evidenciado notificación del auto 626 del 15 de septiembre de 2020, incumpliendo lo establecido en el artículo 67 y siguientes de la Ley 1437 de 2011.</t>
  </si>
  <si>
    <t xml:space="preserve">Se suscribe con memorando 20221200007613 del 29/07/2022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20221200010003 de fecha 25/10/2022 se informa al responsable que se reciben los soportes que demuestran gestión con relación a la acción planteada, sin embargo, no es posible el cierre de la misma, teniendo en cuenta que no es posible medir la efectividad de la acción, hasta tanto, las reiteraciones realizadas surjan el efecto esperado en lo relacionado a la notificación oportuna, por lo tanto, se reprograma la acción; lo anterior teniendo en cuenta las evidencias allegadas mediante memorando No 20226510002353 de fecha 14-10-2022.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el requerimiento al jefe del área protegida las diligencias de notificación del auto 626 del 15 de septiembre de 2020.  </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</si>
  <si>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que no se presentó evidencia, de la realización de una mesa de trabajo con el área protegida con el fin de establecer los compromisos para el desarrollo oportuno de las diligencias dando alcance a la normatividad y el procedimiento sancionatorio ambiental.</t>
  </si>
  <si>
    <t>Realizar espacios de sensibilización a los responsables  en los equipos técnicos de las áreas protegidas  con el fin de fortalecer el conocimiento y reconocer la importancia de dar cumplimiento a las etapas de los procesos sancionatorios conforme lo establece y define el procedimiento sancionatorio administrativo ambiental .</t>
  </si>
  <si>
    <t>OBSERVACIÓN No.34: No se observa impulso procesal del expediente DTCA 04-2013, desde el día 15 de septiembre de 2020.</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</si>
  <si>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Matriz de seguimiento de los procesos sancionatorios actualizada a la fecha de envío del cumplimiento de la acción, que permite identificar el movimiento y cumplimiento de los procedimientos a través de alertas
</t>
  </si>
  <si>
    <t>NO CONFORMIDAD No.34: DTCA No se evidenció la realización de manera correcta de la notificación del auto 529 del 20 de octubre de 2015 al señor Dairo de Jesús Mejía Benjumea vulnerando el artículo 29 de la constitución, el articulo 69 y siguientes de la Ley 1437 de 2011 y la actividad 42 del procedimiento AMSPNN_PR_22.</t>
  </si>
  <si>
    <t>El AP no ha dado trámite al requerimiento remitido por el equipo jurídico para subsanar la solicitud de notificación</t>
  </si>
  <si>
    <t>OBSERVACIÓN No.35: DTCA No se evidenció impulso procesal al expediente DTCA 01-2014 desde el 24 de noviembre de 2015</t>
  </si>
  <si>
    <t>NO CONFORMIDAD No.35 DTCA No se evidenció la comunicación de la Resolución 147 del 02 de octubre de 2017 a la Procuraduría General de la Nación, incumpliendo la actividad 33 del procedimiento AMSPNN_PR_22 y el inciso 3 del artículo 56 de la Ley 1333 de 2009.</t>
  </si>
  <si>
    <t>No se contaba con una herramienta o punto de control que permitiera alertar sobre vencimientos para la realización de la comunicación,  que evitara pasar por alto las diligencias debido a las diferentes actividades contractuales.</t>
  </si>
  <si>
    <t>NO CONFORMIDAD No.37: DTCA Se observa incumplimiento a lo establecido en el artículo 56 de la Ley 1333 por cuanto no obra la comunicación al Procurador.</t>
  </si>
  <si>
    <t>NO CONFORMIDAD No.39: DTCA Se evidenció la expedición de la Resolución 168 del 01 de diciembre de 2016, incumpliendo el término de 15 días contados desde la presentación de descargos o el vencimiento del periodo probatorio, con lo cual se vulnero el artículo 27 de la Ley 1333 de 2009.</t>
  </si>
  <si>
    <t>Demoras en la expedición del informe técnico de criterio a falta de los insumos correspondientes e insuficiente personal para la elaboración</t>
  </si>
  <si>
    <t>Demoras en la expedición del informe técnico de criterio a falta de los insumos correspondientes e insuficiente personal que atiende lo correspondiente</t>
  </si>
  <si>
    <t>Realizar espacios de sensibilización a los responsables  en los equipos técnicos de las áreas protegidas  con el fin de fortalecer el conocimiento y reconocer la importancia de las respuestas oportunas a las solicitudes para la elaboración de informes técnicos de criterios</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</si>
  <si>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en los documentos aportados como evidencia, la realización de espacios de sensibilización a los responsables en los equipos técnicos de las áreas protegidas con el fin de fortalecer el conocimiento y reconocer la importancia de las respuestas oportunas a las solicitudes para la elaboración de informes técnicos.</t>
  </si>
  <si>
    <t>NO CONFORMIDAD No.40 DTCA No se evidenció la realización de la notificación de la Resolución 168 del 01 de diciembre de 2016 en debida forma, incumpliendo con el artículo 67 de la Ley 1437 de 2014 al no informarle al sancionado los recursos de Ley y los plazos para presentarlos.</t>
  </si>
  <si>
    <t>Falta de apropiación de los criterios contenidos en el acto administrativo que soporta la acción de notificación</t>
  </si>
  <si>
    <t>Reiterar el requerimiento al área protegida para realizar la diligencia de notificación correctamente</t>
  </si>
  <si>
    <t xml:space="preserve">Se suscribe con memorando 20221200007613 del 29/07/2022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20221200010003 de fecha 25/10/2022 se informa al responsable que se reciben los soportes que demuestran gestión con relación a la acción planteada, sin embargo, no es posible el cierre de la misma, teniendo en cuenta que no es posible medir la efectividad de la acción, hasta tanto, las reiteraciones realizadas surjan el efecto esperado en lo relacionado a la notificación oportuna, por lo tanto, se reprograma la acción; lo anterior teniendo en cuenta las evidencias allegadas mediante memorando No 20226510002353 de fecha 14-10-2022.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que se efectuó la reiteración del requerimiento al área protegida para realizar la diligencia de notificación de manera correcta.  </t>
  </si>
  <si>
    <t>OBSERVACIÓN No.36: DTCA El artículo 1 del auto 001 del 23 de marzo de 2014 no establece a quien se le impone la medida preventiva, a que proyecto, obra o actividad se le impone la medida preventiva</t>
  </si>
  <si>
    <t>NO CONFORMIDAD No.41: DTCA No da cumplimiento al artículo 16 de la Ley 1333, al emitir el auto de inicio 333 del 27 de junio de 2014, por fuera del término de 10 días contados desde la expedición del auto que legalizo la medida preventiva impuesta mediante acta de fecha 02 de abril de 2014.</t>
  </si>
  <si>
    <t>El diligenciamiento de los formatos establecidos en el marco del SGI  y otras acciones propias del AP demandan mayor término que el establecido en la Ley 1333</t>
  </si>
  <si>
    <t>NO CONFORMIDAD No.42: DTCA No se evidenció la emisión de la decisión de fondo en el proceso sancionatorio ambiental adelantado en el expediente 011-2014 dentro de los 15 días siguientes al vencimiento del periodo probatorio, con lo cual se vulnera el artículo 27 de la Ley 1333 de 2009.</t>
  </si>
  <si>
    <t>Impulso procesal limitado como resultado de la carga laboral y el número de procesos que llevan los abogados del equipo de apoyo jurídico de la DTCA</t>
  </si>
  <si>
    <t>Requerir al área protegida para que se cumpla notificación del auto de alegatos</t>
  </si>
  <si>
    <t xml:space="preserve">Se suscribe con memorando 20221200007613 del 29/07/2022
Se realiza reunión virtual por teams con la Dirección Territorial Caribe el 23 de septiembre de 2022, donde se revisaron un total de 59 acciones de mejora que presentan fecha de vencimiento al 30 de agosto de 2022, a fin de que se realice el correspondiente reporte de actividades llevadas a cabo para dar cumplimiento de las mismas y se alleguen las evidencias correspondientes. 
Mediante memorando 20221200010003 de fecha 25/10/2022 se informa al responsable que se reciben los soportes que demuestran gestión con relación a la acción planteada, sin embargo, no es posible el cierre de la misma, teniendo en cuenta que no es posible medir la efectividad de la acción, hasta tanto, las reiteraciones realizadas surjan el efecto esperado en lo relacionado a la notificación oportuna, por lo tanto, se reprograma la acción; lo anterior teniendo en cuenta las evidencias allegadas mediante memorando No 20226510002353 de fecha 14-10-2022.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que se efectuó la notificación del auto de alegatos. </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</si>
  <si>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que no se presentan evidencias de correos electrónicos a las áreas protegidas para que efectúen los impulsos cuando se identificaron bajos movimientos en los procesos. </t>
  </si>
  <si>
    <t>NO CONFORMIDAD No.44: DTCA No se evidenció la publicación de la Resolución 014 del 17 de julio de 2009, en la Gaceta Ambiental de Parques Nacionales de Colombia, incumpliendo lo ordenado por el artículo 70 de la Ley 99 de 1993, que obliga a la publicación de los autos que inician los procedimientos ambientales.</t>
  </si>
  <si>
    <t>No se verificó si el Grupo Jurídico de la UAESPN publicó la resolución en razón a la solicitud remitida desde la DTCA</t>
  </si>
  <si>
    <t>Dar estricto cumplimiento a la publicación y evidenciar  las nuevas resoluciones en la gaceta ambiental de PNNC conforme lo establece el procedimiento</t>
  </si>
  <si>
    <t>Correo electrónico de solicitud y confirmación de las publicaciones e Impr Pants de publicación</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</si>
  <si>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que no se presenta evidencia de cumplimiento de la acción de publicación y evidencia de las nuevas resoluciones en la Gaceta Ambiental de Parques Nacionales Naturales de Colombia conforme lo establece el procedimiento.
</t>
  </si>
  <si>
    <t>NO CONFORMIDAD No.45 DTCA Se evidenció la prórroga del periodo probatorio mediante Auto 077 del 28 de septiembre de 2012, auto que fue expedido por fuera de los primeros 30 días establecidos en el Auto 040 del 14 de mayo de 2012, incumpliendo con ello lo establecido en el artículo 26 de la Ley 1333 de 2009 y el artículo 29 constituciona</t>
  </si>
  <si>
    <t>Demoras en la elaboración del concepto técnico, no se contaba con el insumo necesario, la práctica por parte del personal responsable y escaso personal para la elaboración.</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</si>
  <si>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Matriz de seguimiento de los procesos sancionatorios actualizada a la fecha de envío del cumplimiento de la acción, que permite el movimiento y cumplimiento de los procedimientos a través de alertas. </t>
  </si>
  <si>
    <t>OBSERVACIÓN No.38: DTCA Se evidenció la emisión del concepto 052 del 28 de diciembre de 2012, por fuera del término probatorio ordenado por el auto 040 del 14 de mayo de 2012, ampliado por el Auto 077 del 28 de septiembre de 2012</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</si>
  <si>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realización de reuniones de trabajo de seguimiento de expedientes de procesos sancionatorios por parte del equipo de apoyo jurídico de la DTCA</t>
  </si>
  <si>
    <t>NO CONFORMIDAD No.46: DTCA Se evidenció la apertura de dos periodos probatorios mediante los Autos 654 del 21 de noviembre de 2014 y 601 del 08 de agosto de 2019, para resolver el recurso de reposición interpuesto por el Dr. Rafael Mendieta Bermúdez, mediante radicado del 15 de agosto de 2014, incumpliendo con ello lo establecido en el artículo 58 del Decreto 01 de 1984.</t>
  </si>
  <si>
    <t>falta de apropiación a las solicitudes sumado al poco personal en las AP no permitió atender oportunamente los requerimientos</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</si>
  <si>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Matriz de seguimiento de los procesos sancionatorios actualizada a la fecha de envío del cumplimiento de la acción que permite identificar el movimiento y cumplimiento de los procedimientos a través de alertas. </t>
  </si>
  <si>
    <t>NO CONFORMIDAD No.47: DTCA No se evidenció la respuesta al recurso de reposición interpuesto por el Dr. Rafael Mendieta Bermúdez, mediante radicado del 15 de agosto de 2014, trascurridos siete (7) años, incumplimiento el término de dos (2) meses establecido en el artículo 60 del Decreto 01 de 1984.</t>
  </si>
  <si>
    <t>No se priorizó la continuidad del seguimiento a las diligencias del proceso teniendo en cuenta que el área protegida no remitió el informe técnico  oportunamente</t>
  </si>
  <si>
    <t xml:space="preserve">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30/11/2023 Mediante memorando No.20231200006923 del 24 de noviembre del 2023, se solicito al responsable las evidencias  de las acciones que se encuentran en estado abierto vencido.
26/09/2024: mediante memorando  20241200005123 del 24-09-2024 de septiembre de 2024 se indicó: El Grupo de Control Interno observó en los documentos aportados como evidencia, la realización de reuniones de trabajo de seguimiento de expedientes de procesos sancionatorios por parte del equipo de apoyo jurídico de la DTCA 
</t>
  </si>
  <si>
    <t>No se priorizó la continuidad del seguimiento a las diligencias del proceso teniendo en cuenta que el área protegida no remitió el insumo oportunamente</t>
  </si>
  <si>
    <t>Se suscribe con memorando 20221200007613 del 29/07/2022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26/09/2024: mediante memorando  20241200005123 del 24-09-2024 de septiembre de 2024 se indicó: El Grupo de Control Interno observó en los documentos aportados como evidencia, la realización de espacios de sensibilización a los responsables en los equipos técnicos de las áreas protegidas con el fin de fortalecer el conocimiento y reconocer la importancia de dar cumplimiento a las etapas de los procesos sancionatorios conforme lo establece y define el procedimiento sancionatorio administrativo ambiental</t>
  </si>
  <si>
    <t>NO CONFORMIDAD No.2. En el marco de la Auditoría Interna, no se evidenció la socialización del Plan de Emergencia y Contingencia por Desastres Naturales y socionaturales vigente para los años 2020 y 2021 del PNN Amacayacu, incumpliendo la actividad No.8 del procedimiento AAMB_PR_06 Gestión del Riesgo Desastres Naturales V6.</t>
  </si>
  <si>
    <t>La actualización se envió en febrero 2021 a la DTAM cuando aún no había cambiado el formato, y las observaciones se recibieron en el mes de octubre de 2021 por parte de la Oficina Gestión del Riesgo.</t>
  </si>
  <si>
    <t>PARQUE NACIONAL NATURAL AMACAYACU</t>
  </si>
  <si>
    <t>Se realizara la actualización incorporando los comentarios del mes de octubre para que la DTAM lo revise y antes de pasar a NC nos indique que hace falta o si cumple con lo requerido. Se hará seguimiento mediante orfeo. Y se hará la socialización con el CGRDNM</t>
  </si>
  <si>
    <t>PECDN aprobado</t>
  </si>
  <si>
    <t>Se suscribe mediante memorando 20221200008133 del 17 de agosto de 2022
Se concede prorroga mediante orfeo radicado No 20221200011653 del 13-12-2022 hasta el 30-03-2023.
Mediante Memorando 20221200011863 del 22/12/2022 no se da cierre a la accion del PMxPG de DTAM - OGR
17/05/2023: Mediante menorando no.20235120000343 de fecha 31/03/2023 el responsable solicitó prórroga para la fecha 30/04/2023
17/05/2023: Mediante menorando no.20231200002103 de fecha 4/04/2023 el Grupo de Control interno otorgó prórroga hasta el día 30/04/2023
30/11/2023 Mediante memorando 20231200006863 del 24 de noviembre del 2023, se solicito al responsable las evidencias  de las acciones que se encuentran en estado abierto vencido.
Cerrada la No Conformidad en las evidencias de cumplimineto suscritas mediante orfeo radicado No 20231200007833 del 12-12-2023, cabe anotar que el Jefe de Área en el alcance de la comunicación hizo referencia a la Observación No 2.</t>
  </si>
  <si>
    <t>NO CONFORMIDAD No.2 PNN AMACAYACU
En el marco de la Auditoría Interna, no se evidenció la socialización del Plan de Emergencia y Contingencia por Desastres Naturales y socionaturales vigente para los años 2020 y 2021 del PNN Amacayacu, incumpliendo la actividad No.8 del procedimiento AAMB_PR_06 Gestión del Riesgo Desastres Naturales V6.</t>
  </si>
  <si>
    <t>De acuerdo con la versión aun vigente del PECND, en tanto la otra se revise, se oficiara a los comités departamental y regional para la socialización</t>
  </si>
  <si>
    <t>Oficios entregados</t>
  </si>
  <si>
    <t>Se suscribe mediante memorando 20221200008133 del 17 de agosto de 2022
Se concede prorroga mediante orfeo radicado No 20221200011653 del 13-12-2022 hasta el 30-03-2023.
Mediante Memorando 20221200011863 del 22/12/2022 no se da cierre a la accion del PMxPG de DTAM - OGR
30/11/2023 Mediante memorando 20231200006863 del 24 de noviembre del 2023, se solicito al responsable las evidencias  de las acciones que se encuentran en estado abierto vencido.
Cerrada la No Conformidad en las evidencias de cumplimineto suscritas mediante orfeo radicado No 20231200007833 del 12-12-2023, cabe anotar que el Jefe de Área en el alcance de la comunicación hizo referencia a la Observación No 2, pendiente la medición de la efectividad.</t>
  </si>
  <si>
    <t>No Conformidad No. 1: Una vez realizada la revisión de los contratos, se evidenció la falta de publicación de los soportes de la experiencia laboral de los contratistas, en los diferentes contratos revisados en la plataforma SECOP II, lo que denota incumpli-miento de lo dispuesto en el Decreto 1081 de 2015, artículo 2.1.1.2.1.8, , en concordancia con el Decreto 1082 de 2015, artículo 2.2.1.1.1.3.1 “Documentos del Proceso son: (a) los estudios y documentos previos; (b) el aviso de con-vocatoria; (c) los pliegos de condiciones o la invitación; (d) las Adendas; (e) la oferta; (f) el informe de evaluación; (g) el contrato; y cualquier otro documento expedido por la Entidad Estatal durante el Proceso de Contratación”.</t>
  </si>
  <si>
    <t>DIRECCIÓN TERRITORIAL ANDES NORORIENTALES</t>
  </si>
  <si>
    <t>2,  Realizar la revision en el secop de Los soportes de la experiencia laboral que no se han publicado en la plataforma.</t>
  </si>
  <si>
    <t>Acta con la revision  de los ducumentos que no se han publicado en  los contratos en la plataforma del SECOP.</t>
  </si>
  <si>
    <t>Se suscribe con memorando 20221200009193 del 22/09/2021
GCI: Mediante memorando no 20235510001053 de fecha 16/03/2023, el responsable allegó avance y solicito prórroga para la fecha 28/07/2023.
GCI: Mediante memorando no 20231200001843de fecha 30/03/2023, se concedió prórroga para la fecha 31/05/2023
13/07/2023:Mediante memorando No. 20235510002393 del 27 de junio de 2023, el Responsable remitió al Grupo de Control Interno, solicitud pórroga para el día 30 de agosto de 2023.
13/07/2023: El Grupo de Control Interno, mediante memorando No.20231200004253 de fecha 13 de julio de 2023 , concedió prorroga de la acción para el día 31 de julio de 2023.
11/08/2023 Mediante memorando No. 20231200004793 de fecha 18 de agosto de 2023el Grupo de Control Interno informo el que para el cierre de la acción es necesario soportar la acción planteada.
30/10/2023:  Mediante memorando 20231200004563 del 11 de agosto de 2023, el Grupo de Control Interno, solicitó requerimiento de envío de evidencias de cierre de acciones vencidas y con el memorando 20231200004793 de fecha 18 de agosto de 2023, se informó que las evidencias enviadas no cumplian porque no obstante remitir el acta No. 6 del 27 de julio de 2023, no se relacionaban "los soportes que demuestren la carga de la experiencia laboral relacionada con los contratos en cuestión".  No obstante el término para cumplir la acción venció el 31 de julio de 2023, con memorando 20235510003273 del 14 de agosto de 2023, se solicita prórroga.
30/11/2023 Mediante memorando 20231200006893 del 24 de noviembre del 2023, se solicito al responsable las evidencias  de las acciones que se encuentran en estado abierto vencido.</t>
  </si>
  <si>
    <t>NO CONFORMIDAD No. 2:
Revisados los contratos no se evidenciaron las firmas en los formatos de hoja de vida del SIGEP regida por Ley 190 de 1995, 489 y 443 de 1998, por parte de los contratistas, en los diferentes contratos de prestación de servicios en la plata-forma SECOP II, en cumplimiento de lo establecido en el Artículo 227 del Decreto 019 de 2012, modificado por el artículo 155. Reportes al Sistema de Información y Gestión del Empleo Público – SIGEP.</t>
  </si>
  <si>
    <t>2 Revisar las hojas de vida en el SIGEP y verificar que tengan las firmas de los contratistas</t>
  </si>
  <si>
    <t>ACTA CON LA REVISION DE FRMAS EN LAS HOJAS DE VIDA SIGEP</t>
  </si>
  <si>
    <t>Se suscribe con memorando 20221200009193 del 22/09/2021
GCI: Mediante memorando no 20235510001053 de fecha 16/03/2023, el responsable allegó avance y solicito prórroga para la fecha 28/07/2023.
GCI: Mediante memorando no 20231200001843de fecha 30/03/2023, se concedió prórroga para la fecha 31/05/2023
13/07/2023:Mediante memorando No. 20235510002393 del 27 de junio de 2023, el Responsable remitió al Grupo de Control Interno, solicitud pórroga para el día 30 de agosto de 2023.
13/07/2023: El Grupo de Control Interno, mediante memorando No.20231200004253 de fecha 13 de julio de 2023 , concedió prorroga de la acción para el día 31 de julio de 2023
11/08/2023: El responsable mediante memorando No. 20235510002913 del 28 de julio de 2023,  relaciono soportes que cumplen con la acción planteada. Mediante memorando No. 20231200004793 de fecha 18 de agosto de 2023el Grupo de Control Interno informo el que para el cierre de la acción es necesario soportar la acción planteada.
30/10/2023:  Mediante memorando 20231200004563 del 11 de agosto de 2023, el Grupo de Control Interno, solicitó requerimiento de envío de evidencias de cierre de acciones vencidas y con el memorando 20231200004793 de fecha 18 de agosto de 2023, se informó que las evidencias enviadas no cumplian porque no obstante remitir el acta No. 6 del 27 de julio de 2023, no se relacionaban "los soportes que demuestren la firma de las hojas de vida en SIGEP".  No obstante el término para cumplir la acción venció el 31 de julio de 2023, con memorando 20235510003273 del 14 de agosto de 2023, se solicita prórroga.
30/11/2023 Mediante memorando 20231200006893 del 24 de noviembre del 2023, se solicito al responsable las evidencias  de las acciones que se encuentran en estado abierto vencido.</t>
  </si>
  <si>
    <t>NO CONFORMIDAD No.3:
Una vez revisadas las carpetas contractuales, se evidenció la falta de publicación de las actas de aprobaciones de póliza de los contratos de prestación de servicios en la plataforma SECOP II, lo que denota incumplimiento de lo dispuesto en el Decreto 1081 de 2015, artículo 2.1.1.2.1.8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 y en lo establecido en el manual de contratación y supervisión Código: ABS_MN_01 y el procedimiento ABS_PR_02_Contratacion_Directa_V_6</t>
  </si>
  <si>
    <t>2,  Realizar la revision en el secop el cumplimiento de  publicacón de las actas de aprobación de poliza.</t>
  </si>
  <si>
    <t>Acta de la revisión y publicación de actas de aprobación de poliza.</t>
  </si>
  <si>
    <t>Se suscribe con memorando 20221200009193 del 22/09/2021
GCI: Mediante memorando no 20235510001053 de fecha 16/03/2023, el responsable allegó avance y solicito prórroga para la fecha 28/07/2023.
GCI: Mediante memorando no 20231200001843de fecha 30/03/2023, se concedió prórroga para la fecha 31/05/2023
13/07/2023:Mediante memorando No. 20235510002393 del 27 de junio de 2023, el Responsable remitió al Grupo de Control Interno, solicitud pórroga para el día 30 de agosto de 2023.
13/07/2023:El Grupo de Control Interno, mediante memorando No.20231200004253 de fecha 13 de julio de 2023 , concedió prorroga de la acción para el día 31 de julio de 2023
11/08/2023: El responsable mediante memorando No. 20235510002913 del 28 de julio de 2023,  relaciono soportes que cumplen con la acción planteada. Mediante memorando No. 20231200004793 de fecha 18 de agosto de 2023el Grupo de Control Interno informo el que para el cierre de la acción es necesario soportar la acción planteada.
30/10/2023:  Mediante memorando 20231200004563 del 11 de agosto de 2023, el Grupo de Control Interno solicitó requerimiento de envío de evidencias de cierre de acciones vencidas y con el memorando 20231200004793 de fecha 18 de agosto de 2023, se informó que las evidencias enviadas no cumplian porque no obstante remitir el acta No. 6 del 27 de julio de 2023, no se relacionaban "los soportes que demuestren las actas de aprobación de las pólizas".  No obstante el término para cumplir la acción venció el 31 de julio de 2023, con memorando 20235510003273 del 14 de agosto de 2023, se solicita prórroga.
30/11/2023 Mediante memorando 20231200006893 del 24 de noviembre del 2023, se solicito al responsable las evidencias  de las acciones que se encuentran en estado abierto vencido.</t>
  </si>
  <si>
    <t>NO CONFORMIDAD No. 8:
Revisada las carpetas contractuales, no se evidencia la entrega de productos del contratista durante algunos meses de ejecución del contrato. Incumpliendo lo establecido en el manual de contratación y supervisión Código: ABS_MN_01, numeral 4.9.4., Decreto 1081 de 2015, artículo 2.1.1.2.1.8 “Para efectos del cumplimiento de la obligación contenida en el literal g) del artículo 11 de la Ley 1712 de 2014 y Decreto 103 de 2015, artículo 8.
CRITERIO –</t>
  </si>
  <si>
    <t>1, SENSIBILIZAR A LOS SUPERVISORES SOBRE EL PROCEDIMIENTO PARA REVISAR LOS SOPORTES QUE COMPONEN LAS CUENTAS DE CADA UNO DE LOS CONTRATISTAS</t>
  </si>
  <si>
    <t>SENSIBILIZACIONES  EN REVISION DE REQUISITOS DE LOS CONTRATOS SOPORTES QUE COMPONEN LAS CUENTAS</t>
  </si>
  <si>
    <t>Se suscribe con memorando 20221200009193 del 22/09/2021
GCI: Mediante memorando no 20235510001053 de fecha 16/03/2023, el responsable allegó avance y solicito prórroga para la fecha 28/07/2023.
GCI: Mediante memorando no 20231200001843de fecha 30/03/2023, se concedió prórroga para la fecha 31/05/2023
13/07/2023:Mediante memorando No. 20235510002393 del 27 de junio de 2023, el Responsable remitió al Grupo de Control Interno, solicitud pórroga para el día 30 de agosto de 2023.
13/07/2023:El Grupo de Control Interno, mediante memorando No.20231200004253 de fecha 13 de julio de 2023 , concedió prorroga de la acción para el día 31 de julio de 2023.
1/08/2023: El responsable mediante memorando No. 20235510002913 del 28 de julio de 2023,  relaciono soportes que cumplen con la acción planteada. Mediante memorando No. 20231200004793 de fecha 18 de agosto de 2023el Grupo de Control Interno informo el que para el cierre de la acción es necesario soportar la acción planteada.
30/10/2023:  Mediante memorando 20231200004563 del 11 de agosto de 2023, el Grupo de Control Interno, solicitó requerimiento de envío de evidencias de cierre de acciones vencidas y con el memorando 20231200004793 de fecha 18 de agosto de 2023, se informó que las evidencias enviadas no cumplian porque no obstante remitir el acta No. 6 del 27 de julio de 2023,  "no se identificó dentro del acta información sobre la socialización del procedimiento o paso a paso para la revisión de los soportes correspondientes a las cuentas de los contratistas".  No obstante el término para cumplir la acción venció el 31 de julio de 2023, con memorando 20235510003273 del 14 de agosto de 2023, se solicita prórroga.
30/11/2023 Mediante memorando 20231200006893 del 24 de noviembre del 2023, se solicito al responsable las evidencias  de las acciones que se encuentran en estado abierto vencido.</t>
  </si>
  <si>
    <t>2. Revisar las carpetas contractuales para identificar el archivo de productos  entregados por  contratista.</t>
  </si>
  <si>
    <t>Acta de la revsion de las carpetas contractuales de los productos entregados por contratistas.</t>
  </si>
  <si>
    <t>Se suscribe con memorando 20221200009193 del 22/09/2021
GCI: Mediante memorando no 20235510001053 de fecha 16/03/2023, el responsable allegó avance y solicito prórroga para la fecha 28/07/2023.
GCI: Mediante memorando no 20231200001843de fecha 30/03/2023, se concedió prórroga para la fecha 31/05/2023
13/07/2023:Mediante memorando No. 20235510002393 del 27 de junio de 2023, el Responsable remitió al Grupo de Control Interno, solicitud pórroga para el día 30 de agosto de 2023.
13/07/2023:El Grupo de Control Interno, mediante memorando No.20231200004253 de fecha 13 de julio de 2023 , concedió prorroga de la acción para el día 31 de julio de 2023
1/08/2023: El responsable mediante memorando No. 20235510002913 del 28 de julio de 2023,  relaciono soportes que cumplen con la acción planteada. Mediante memorando No. 20231200004793 de fecha 18 de agosto de 2023el Grupo de Control Interno informo el que para el cierre de la acción es necesario soportar la acción planteada.
30/10/2023:  Mediante memorando 20231200004563 del 11 de agosto de 2023, el Grupo de Control Interno, solicitó requerimiento de envío de evidencias de cierre de acciones vencidas y con el memorando 20231200004793 de fecha 18 de agosto de 2023, se informó que las evidencias enviadas no cumplian porque no obstante remitir el acta No. 6 del 27 de julio de 2023, no se relacionaban "los soportes que demuestren las actas de aprobación de las pólizas".  No obstante el término para cumplir la acción venció el 31 de julio de 2023, con memorando 20235510003273 del 14 de agosto de 2023, se solicita prórroga.  Así mismo, se aclara que no son las actas de aprobación de las pólizas, sino "las carpetas contractuales para identificar el archivo de productos entregados por contratistas".
30/11/2023 Mediante memorando 20231200006893 del 24 de noviembre del 2023, se solicito al responsable las evidencias  de las acciones que se encuentran en estado abierto vencido.</t>
  </si>
  <si>
    <t>NO CONFORMIDAD No.11:
Una vez verificados los contratos, no se evidencia que se haya realizado la comunicación al supervisor del contrato. Incumpliendo lo establecido en el numeral 4.7.2.7. del manual de contratación y supervisión y el Decreto 1081 de 2015, artículo 2.1.1.2.1.8 “Para efectos del cumplimiento de la obligación contenida en el literal g) del artículo 11 de la Ley 1712 de 2014 y Decreto 103 de 2015, artículo 8°.</t>
  </si>
  <si>
    <t>2. Realizar  y formalizar el acta de  designación de supervisión a los contratos que no la tienen.</t>
  </si>
  <si>
    <t>Acta con la revision de contratos con identificacion y elaboración de supervision de contratos</t>
  </si>
  <si>
    <t>Se suscribe con memorando 20221200009193 del 22/09/2021
GCI: Mediante memorando no 20235510001053 de fecha 16/03/2023, el responsable allegó avance y solicito prórroga para la fecha 28/07/2023.
GCI: Mediante memorando no 20231200001843de fecha 30/03/2023, se concedió prórroga para la fecha 31/05/2023
13/07/2023:Mediante memorando No. 20235510002393 del 27 de junio de 2023, el Responsable remitió al Grupo de Control Interno, solicitud pórroga para el día 30 de agosto de 2023.
13/07/2023El Grupo de Control Interno, mediante memorando No.20231200004253 de fecha 13 de julio de 2023 , concedió prorroga de la acción para el día 31 de julio de 2023
30/10/2023:  Mediante memorando 20231200004563 del 11 de agosto de 2023, el Grupo de Control Interno, solicitó requerimiento de envío de evidencias de cierre de acciones vencidas y con el memorando 20231200004793 de fecha 18 de agosto de 2023, se informó que las evidencias enviadas no cumplian porque no obstante remitir el acta No. 6 del 27 de julio de 2023, "no relaciona la formalización de la designación de supervisión de los contratos que carecen de supervisión".  No obstante el término para cumplir la acción venció el 31 de julio de 2023, con memorando 20235510003273 del 14 de agosto de 2023, se solicita prórroga.
30/11/2023 Mediante memorando 20231200006893 del 24 de noviembre del 2023, se solicito al responsable las evidencias  de las acciones que se encuentran en estado abierto vencido.</t>
  </si>
  <si>
    <t>NO CONFORMIDAD No 17:
Revisada la información contractual, no se evidencian las actas de liquidación en los contratos de tracto sucesivo, in-cumpliendo lo establecido en el artículo 11 de la Ley 1150 de artículo 60 de la Ley 80 de 1993 modificado por el artículo 217 del Decreto 019 de 2019 y en el manual de contratación y supervisión Código: ABS_MN_01 numeral 4.9.1.2.</t>
  </si>
  <si>
    <t>2. Realziar revision de los contratos,  elaborar acta de liquidación y narchivar.</t>
  </si>
  <si>
    <t>Acta de revision de los contratos que  se encontraban sin acta de liquidación</t>
  </si>
  <si>
    <t>Se suscribe con memorando 20221200009193 del 22/09/2021
GCI: Mediante memorando no 20235510001053 de fecha 16/03/2023, el responsable allegó avance y solicito prórroga para la fecha 28/07/2023.
GCI: Mediante memorando no 20231200001843de fecha 30/03/2023, se concedió prórroga para la fecha 31/05/2023
30/10/2023:  Mediante memorando 20231200004563 del 11 de agosto de 2023, el Grupo de Control Interno, solicitó requerimiento de envío de evidencias de cierre de acciones vencidas y con el memorando 20231200004793 de fecha 18 de agosto de 2023, se informó que las evidencias enviadas no cumplian porque no obstante remitir el acta No. 6 del 27 de julio de 2023, "no relacionan los contratos pendientes de liquidación y que deben ser archivados".  No obstante el término para cumplir la acción venció el 31 de mayo de 2023, con memorando 20235510003273 del 14 de agosto de 2023, se solicita prórroga.
30/11/2023 Mediante memorando 20231200006893 del 24 de noviembre del 2023, se solicito al responsable las evidencias  de las acciones que se encuentran en estado abierto vencido.</t>
  </si>
  <si>
    <t>NO CONFORMIDAD No 19:
Una vez revisados los contratos, se evidencia que no se verificaron los documentos que acreditan la idoneidad del con-tratista para el perfil a contratar en el CPS, incumpliendo lo establecido en el Decreto 1082 de 2015, por medio del cual se expide el Decreto Único Reglamentario del Sector Administrativo de Planeación Nacional, ARTICULO 2.2.1.2.1.4.9.</t>
  </si>
  <si>
    <t>SENSIBILIZAR A LOS RESPONSABLES QUE GENERAN LAS NECESIDADES PARA CONTRATAR EN LA REVISIÓN DE CADA REQUISITO PARA CONTRATAR EL PERSONAL DEMANDADO</t>
  </si>
  <si>
    <t>SENSIBILIZACIONES  EN  REQUISITOS PARA DEDFINIR LA IDONEIDAD DE LOS PROPONENTES  EN CPS</t>
  </si>
  <si>
    <t>Se suscribe con memorando 20221200009193 del 22/09/2021
GCI: Mediante memorando no 20235510001053 de fecha 16/03/2023, el responsable allegó avance y solicito prórroga para la fecha 28/07/2023.
GCI: Mediante memorando no 20231200001843de fecha 30/03/2023, se concedió prórroga para la fecha 31/05/2023
13/07/2023:Mediante memorando No. 20235510002393 del 27 de junio de 2023, el Responsable remitió al Grupo de Control Interno, solicitud pórroga para el día 30 de agosto de 2023.
13/07/2023:El Grupo de Control Interno, mediante memorando No.20231200004253 de fecha 13 de julio de 2023 , concedió prorroga de la acción para el día 31 de julio de 2023
11/08/2023: El responsable mediante memorando No. 20235510002913 del 28 de julio de 2023,  relaciono soportes que cumplen con la acción planteada, por lo cual, mediante memorando No. 20231200004793 de fecha 18 de agosto de 2023, el Grupo de Control Interno informo el cierre de la acción.</t>
  </si>
  <si>
    <t>OBSERVACION No. 1. En el formato de hoja de vida del SIGEP, de los contratos de prestación de servicios, no aparece firmada por el Coor-dinador de Contratos o Responsable, donde conste la verificación de la información suministrada por el contratista, quien certifica que la información aportada por quien diligenció y firmó el formulario fue constatada frente a los docu-mentos presentados como soporte según los lineamientos establecidos en el instructivo del formato de la hoja de vida, https://www.funcionpublica.gov.co/instructivo-del-formato-unico-hoja-de-vida-persona-natural.</t>
  </si>
  <si>
    <t>REVISAR  Y CORREGIR LOS CONTRATOS QUE NO PRESENTAN FIRMA EN LA PLATAFORMA DEL SIGEP POR PARTE DEL COORDINADOR DE CONTRATOS</t>
  </si>
  <si>
    <t>ACTA DE REVISION  Y FIRMA DE  CONTRATOS DE CPS EN LA PLATAFORMA DEL SIGEP POR COORDIANDOR DE CONTRATOS</t>
  </si>
  <si>
    <t>Se suscribe con memorando 20221200009193 del 22/09/2021
GCI: Mediante memorando no 20235510001053 de fecha 16/03/2023, el responsable allegó avance y solicito prórroga para la fecha 28/07/2023.
GCI: Mediante memorando no 20231200001843de fecha 30/03/2023, se concedió prórroga para la fecha 31/05/2023
13/07/2023:Mediante memorando No. 20235510002393 del 27 de junio de 2023, el Responsable remitió al Grupo de Control Interno, solicitud pórroga para el día 30 de agosto de 2023.
13/07/2023:El Grupo de Control Interno, mediante memorando No.20231200004253 de fecha 13 de julio de 2023 , concedió prorroga de la acción para el día 31 de julio de 2023.
11/08/2023: El responsable mediante memorando No. 20235510002913 del 28 de julio de 2023,  relaciono soportes que cumplen con la acción planteada. Mediante memorando No. 20231200004793 de fecha 18 de agosto de 2023el Grupo de Control Interno informo el que para el cierre de la acción es necesario soportar la acción planteada.
30/10/2023:  Mediante memorando 20231200004563 del 11 de agosto de 2023, el Grupo de Control Interno, solicitó requerimiento de envío de evidencias de cierre de acciones vencidas y con el memorando 20231200004793 de fecha 18 de agosto de 2023, se informó que las evidencias enviadas no cumplian porque, "...el Grupo de Control Interno no evidenció los contratos en los cuales el coordinador de contratos no ha proporcionado su firma en la plataforma SIGEP".  No obstante el término para cumplir la acción venció el 31 de mayo de 2023, con memorando 20235510003273 del 14 de agosto de 2023, se solicita prórroga.
30/11/2023 Mediante memorando 20231200006893 del 24 de noviembre del 2023, se solicito al responsable las evidencias  de las acciones que se encuentran en estado abierto vencido.</t>
  </si>
  <si>
    <t>NO CONFORMIDAD No.8:
Revisada las carpetas contractuales, no se evidencia la entrega de productos del contratista durante algunos meses de ejecución del contrato. Incumpliendo lo establecido en el manual de contratación y supervisión Código: ABS_MN_01, numeral 4.9.4., Decreto 1081 de 2015, artículo 2.1.1.2.1.8 “Para efectos del cumplimiento de la obligación contenida en el literal g) del artículo 11 de la Ley 1712 de 2014 y Decreto 103 de 2015, artículo 8.</t>
  </si>
  <si>
    <t>Porque la cantidad contratistas a cargo de los supervisores  y el cumulo de trabajo bajo su supervisión,  hace que la revisión en plataforma se torne un poco dispendiosa y pueden omitir involuntariamente el cargue de algún documento.</t>
  </si>
  <si>
    <t>GRUPO DE CONTRATOS</t>
  </si>
  <si>
    <t>Cargar en la plataforma los documentos faltantes de ejecución del proceso LP-003-2020 y del contrato 042 de 2021</t>
  </si>
  <si>
    <t>% de documentos faltantes, publicados en la plataforma</t>
  </si>
  <si>
    <t>MARIA MERCEDES MEDINA - SEGUIMIENTO</t>
  </si>
  <si>
    <t>Se suscribe con memorando 20221200009293 del 26/09/2022
GCI: 20/04/2023:Mediante memorando no. 20224200008943 de fecha 26/12/2022, el responsable solicito prórroga hasta el 15/03/2023
GCI 20/04/2023: Mediante memorando no 20221200012153 de fecha 26/12/2022 se concedió prórroga hasta el 15/03/2023
30/06/2023: Mediante memorando No.20231200003623 de fecha 28 de junio de 2023 , el Grupo de Control Interno solicitó aclaración sobre el estado de la acción ( Si está abierta o cerrada), a causa de, las fallas presentadas en la matriz de Plan de Mejoramiento por Procesos
Con memorando 20234200004503 se dió respuesta por el GPC informando que pidió cierre de las No conformidades 5, 6, 7 y 8 con el memorando 20224200009043 del 29-12-2022                                                       
El memorando 20224200009043  fue devuelto por el GCI al GPC el 02-01-2023 para que se creara expediente.                                                                                                                                                                                                              
Con fecha 10-01-2023 el GPC devuelve el radicado 20224200009043 al GCI con expediente creado.  24-07-2023: Se verifica que con el memorando 2022420009043 del 29-12-2022, se remitieron los soportes  de las actividades relacionadas con la No conformidad No. 8, pantallazos de documentos en el SECOP II 
El proceso aportó las siguientes evidencias:
-  Mediante el memorando 20224200009043 del 29-12-2022, se informa el cargue en la plataforma de los documentos faltantes de ejecución del proceso LP-003-2020, Pantallazos de SECOP II, en el Acápite “Documentos de ejecución del contrato” y aprobación de las cuentas como aceptadas por parte del Grupo de Gestión Financiera, de los contratos productos de la Licitación:  
Contrato CSU-FONAM-005-2020   
Contrato CSU-FONAM-006-2020   
- Sobre el contrato 042 de 2021, no sé aportó ninguna evidencia, por lo consiguiente NO SE CIERRA, hasta tanto no se adjunte la evidencia del cargue en la Plataforma Secop II, de los documentos del contrato. 
y se informa del NO CIERRE al GPC por parte de GCI, con ORFEO 20231200004443 del 24-07-2023.   
15/12/2023: Mediante memorando No. 20231200007253 del 4 de diciembre de 2023, se requirio evidencias de las acciones que se encuenrtan en estado abierto vencidas con el fin de actualizar la matriz.
7/12/2023:  Mediante memorando No. 20231200004853 del 30 de agosto de 2023 se socializó el cierre de la acción de la no confomidad no.8</t>
  </si>
  <si>
    <t>NO CONFORMIDAD No.3: Una vez revisadas las carpetas contractuales, se evidenció la falta de publicación de las aprobaciones de póliza de los contratos de prestación de servicios en la plataforma SECOP II, lo que denota incumplimiento de lo dispuesto en el Decreto 1081 de 2015, artículo 2.1.1.2.1.8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  y en lo establecido en el manual de contratación y supervisión Código: ABS_MN_01 y el procedimiento ABS_PR_02_Contratacion_Directa_V_5</t>
  </si>
  <si>
    <t>Porque anteriormente la herramienta secop establecia la fecha de aprobación, cuando se daba la opción de aprobación de garantias y no requeria un acta de aprobación</t>
  </si>
  <si>
    <t>Revisar trimestralmente en el proceso de salidas conformes no conformes el cumplimiento de aprobación de las polizas de garantias, de los procesos contractuales realizados en el trimestre</t>
  </si>
  <si>
    <t>(número de polizas de garantias aprobadas/numero de procesos contractuales con polizas)*100</t>
  </si>
  <si>
    <t xml:space="preserve">Se suscribe con memorando 20221200009533 del 30-09-2022
30/06/2023: Mediante memorando 20231200003663 de fecha 28 de junio de 2023 , el Grupo de Control Interno solicitó aclaración sobre el estado de la acción ( Si está abierta o cerrada), a causa de, las fallas presentadas en la matriz de Plan de Mejoramiento por Procesos.
11/08/2023:  Mediante memorando 20231200004513 del 11 de agosto de 2023, se reiteró solicitud del orfeo 20231200003663 de fecha 28 de junio de 2023, mediante el cual se solicitan evidencias de cierre de acciones vencidas.
15/08/2023:  Mediante memorando 20237500017233 del 15 de agosto de 2023, se da respuesta por la Dirección Territorial Pacífico. </t>
  </si>
  <si>
    <t>NO CONFORMIDAD No.10: Se evidenció que los contratos no están siendo revisados previamente, con el fin de verificar que contengan los soportes respectivos, tales como CDP y RP como documentos precontractuales y de ejecución. Incumpliendo lo establecido el manual de contratación y supervisión Código: ABS_MN_01.</t>
  </si>
  <si>
    <t>Porque el manual de contratación y supervisión no es claro con la información que se debe cargar a la plataforma como documento anexo precontractuales y de ejecución.</t>
  </si>
  <si>
    <t>Remitir memorando al Grupo de contratos, solicitando claridad en el manual de contratación y supervisión con repecto a la información que se debe cargar a la plataforma como documento anexo precontractuales y de ejecución</t>
  </si>
  <si>
    <t>Oficio remitido</t>
  </si>
  <si>
    <t xml:space="preserve">Se suscribe con memorando 20221200009533 del 30-09-2022
30/06/2023: Mediante memorando 20231200003663 de fecha 28 de junio de 2023 , el Grupo de Control Interno solicitó aclaración sobre el estado de la acción ( Si está abierta o cerrada), a causa de, las fallas presentadas en la matriz de Plan de Mejoramiento por Procesos
11/08/2023:  Mediante memorando 20231200004513 del 11 de agosto de 2023, se reiteró solicitud del orfeo 20231200003663 de fecha 28 de junio de 2023, mediante el cual se solicitan evidencias de cierre de acciones vencidas.
15/08/2023:  Mediante memorando 20237500017233 del 15 de agosto de 2023, se da respuesta por la Dirección Territorial Pacífico, remitiendo como evidenbcia, el memorando 20237580000953 del Director Territorial de Pacífico a la Coordinadora del Grupo de Contratos del Nivel Central, donde se le solicita que se aclare en el Manual de Contratación, los documentos precontractuales y de ejecución que se deben cargar en la platamorma SECOP . </t>
  </si>
  <si>
    <t>NO CONFORMIDAD No 17: Revisada la información contractual, no se evidencian las actas de liquidación en los contratos de tracto sucesivo, incumpliendo lo establecido en el artículo 11 de la Ley 1150 de artículo 60 de la Ley 80 de 1993 modificado por el artículo 217 del Decreto 019 de 2019 y en el manual de contratación y supervisión Código: ABS_MN_01 numeral 4.9.1.2.</t>
  </si>
  <si>
    <t>Porque cuando se hace la contratación del personal encargado de contratación de la territorial se ponen metas amplias de liquidación y no se establecen compromisos mensuales</t>
  </si>
  <si>
    <t>Establecer en los indicadores de los abogados contratados para los procesos de contratación en la Territorial, la liquidación de procesos pendientes por liquidar de vigencias anteriores.</t>
  </si>
  <si>
    <t>Procesos liquidados reportados en el indicador de liquidaciones del PAA (Matriz PAA)</t>
  </si>
  <si>
    <t>Liquidar el contrato DTPA-IP-FONAM-007-2020.</t>
  </si>
  <si>
    <t>Contrato liquidado</t>
  </si>
  <si>
    <t>OBSERVACION No. 1. En el formato de hoja de vida del SIGEP, de los contratos de prestación de servicios, no aparece firmada por el Coordinador de Contratos o Responsable, donde conste la verificación de la información suministrada por el contratista, quien certifica que la información aportada por quien diligenció y firmó el formulario fue constatada frente a los documentos presentados como soporte según los lineamientos establecidos en el instructivo del formato de la hoja de vida, https://www.funcionpublica.gov.co/instructivo-del-formato-unico-hoja-de-vida-persona-natural.</t>
  </si>
  <si>
    <t>N.A.</t>
  </si>
  <si>
    <t>Pantallazo de aprobación de hojas de vida del SIGEP</t>
  </si>
  <si>
    <t>(número de pantallazos de hojas de vidas aprobadas SIGEP/número de hojas de vida registradas en el sigep contratados)*100</t>
  </si>
  <si>
    <t>No Conformidad: Como resultado de la verificación de los documentos a cargo del Proceso Servicio al Ciudadano, se evidenció que seis (06) documentos de once (11) disponibles en el Modelo Integrado de Planeación y Gestión- SGI no se encuentran elaborados y/o presentan inconsistencia en cuanto a la definición de algunas características de los mismos, incumplimiento con los lineamientos estipulados en el instructivo Elaboración, Actualización y Derogación de Documentos del Sistema de Gestión Integrado – SGI.</t>
  </si>
  <si>
    <t>Por qué: no se han definido fechas limites para la revsion de los documentos</t>
  </si>
  <si>
    <t>SERVICIO AL CIUDADANO</t>
  </si>
  <si>
    <t>GRUPO DE ATENCIÓN AL CIUDADANO</t>
  </si>
  <si>
    <t>Realizar trámite de oficialización  de los documntos ante la oficina asesora de planeación</t>
  </si>
  <si>
    <t>Número de documentos publicados</t>
  </si>
  <si>
    <t>Se aprueba plan de mejora con Orfeo No 20221200009593 de fecha 27 de octubre 
30/06/2023: Mediante memorando 20231200003643 de fecha 28 de junio de 2023 , el Grupo de Control Interno solicitó aclaración sobre el estado de la acción ( Si está abierta o cerrada), a causa de, las fallas presentadas en la matriz de Plan de Mejoramiento por Procesos.
30/11/2023 Mediante memorando No.20231200006953 del 24 de noviembre del 2023, se solicito al responsable las evidencias  de las acciones que se encuentran en estado abierto vencido.
19/12/2023: Mediante memorando No.20234000009953  del 30  de noviembre de 2023, el responsable solicitó prórroga para el cumplimiento de la acción. El Grupo de Control Interno valido la justificación por lo cual mediante memorando No. 20231200008273  del 20 de diciembre  de 2023 concedió prórroga hasta el 30 de enero de 2024.</t>
  </si>
  <si>
    <t>Elaborar cronograma estableciendo fechas límites de revision y oficializacion ante la OAP</t>
  </si>
  <si>
    <t>Número de cronogramas elaborados</t>
  </si>
  <si>
    <t>Se aprueba plan de mejora con Orfeo No 20221200009593 de fecha 27 de octubre 
30/06/2023: Mediante memorando 20231200003643 de fecha 28 de junio de 2023 , el Grupo de Control Interno solicitó aclaración sobre el estado de la acción ( Si está abierta o cerrada), a causa de, las fallas presentadas en la matriz de Plan de Mejoramiento por Procesos
30/11/2023 Mediante memorando No.20231200006953 del 24 de noviembre del 2023, se solicito al responsable las evidencias  de las acciones que se encuentran en estado abierto vencido.
19/12/2023: Mediante memorando No. 20234000009953  del 30  de noviembre de 2023, el responsable allegó evidencias del cumplimiento de  acción. El Grupo de Control Interno valido las evidencias por lo cual mediante memorando No. 20231200008273  del 20 de diciembre de 2023 socializó cierre de la acción.</t>
  </si>
  <si>
    <t>NO CONFORMIDAD No10: PROCESO GESTIÓN DE TALENTO HUMANO
Como resultado de la verificación de los documentos a cargo del Proceso Gestión de Talento Humano, se evidenció que quince (15) documentos de veinticinco (25) disponibles en el Modelo Integrado de Planeación y Gestión- SGI no se encuentran elaborados y/o presentan inconsistencia en cuanto a la definición de algu-nas características de los mismos, incumplimiento con los lineamientos estipulados en el instructivo Elabora-ción, Actualización y Derogación de Documentos del Sistema de Gestión Integrado – SGI.</t>
  </si>
  <si>
    <t>Por qué se desconocía los lineamientos establecidos en el instructivo DE- IN-08 Elaboración, Actualización y Derogación de Documentos del Sistema de Gestión Integrado – SGI..</t>
  </si>
  <si>
    <t>Solicitar a la OAP los documentos editables del SIG – Proceso de Talento Humano, para generar los ajustes correspondientes conforme a los lineamientos establecidos en el instructivo - Elaboración, Actualización y Derogación de Documentos del Sistema de Gestión Integrado – SGI.</t>
  </si>
  <si>
    <t>Numero de documentos ajusatdos</t>
  </si>
  <si>
    <t>Se aprueba plan de mejora con Orfeo No 20221200010133 de fecha 27/10/2022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</si>
  <si>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Solicitar a la OAP la oficialización de los documentos ajustados del SIG – Proceso de Talento Humano.</t>
  </si>
  <si>
    <t>Numero de documentos oficializados</t>
  </si>
  <si>
    <t>ADRIANA DE LOS ÁNGELES BARÓN WILCHES</t>
  </si>
  <si>
    <t>OBSERVACIÓN No.1: OFICINA DE GESTIÓN DEL RIESGO - DTOR -DNMI CINARUCO.
En el marco de la auditoría se evidenció que el DNMI Cinaruco declarado reserva mediante Resolución 1441 del 31 de julio de 2018, presentó situaciones de emergencias sin contar con el Plan de Emergencias y Contingencias por Desastres Naturales y Socionaturales - PECDNS aprobado de manera oportuna en cumplimiento del procedimiento AAMB_PR_06 Gestión del Riesgo Desastres Naturales V6. (Se aprobó la primera versión mediante memorando del 20221500002013 del 14 de septiembre de 2022).</t>
  </si>
  <si>
    <t>DIRECCIÓN TERRITORIAL ORINOQUÍA</t>
  </si>
  <si>
    <t>Notificar al DNMI Cinaruco para la entrega del documento Plan de Emergencias y Contingencias por Desastres Naturales y Socio naturales - PECDNS antes del vencimiento de su vigencia.</t>
  </si>
  <si>
    <t>Memorandos</t>
  </si>
  <si>
    <t>PAULA ANDREA ARCINIEGAS - CARLOS FREDY REY</t>
  </si>
  <si>
    <t>Se aprueba plan de mejoramiento mediante memorando No 20221200010603 de 16 de noviembre de 2022</t>
  </si>
  <si>
    <t>OBSERVACIÓN No.2: DIRECCIÓN TERRITORIAL ORINOQUIA -PNN TINIGUA
En la verificación adelantada en la auditoría se evidenció que, el PNN Tinigua en la vigencia 2021, no contó con el Plan de Contingencia para Riesgo Público actualizado por el término de 7 meses contados a partir de la expiración del plazo de la vigencia del plan inmediatamente anterior, incumpliendo el Procedimiento AAMB_PR_07 Gestión del Riesgo Público V5. (20211500002243 del 06 septiembre 2021 aprobación).</t>
  </si>
  <si>
    <t>Notificar al PNN Tinigua para la entrega del documento Plan de Emergencias y Contingencias para Riesgo Público, antes del vencimiento de su vigencia.</t>
  </si>
  <si>
    <t>Realizar seguimiento a la revisión y aprobación del Plan de Emergencias y Contingencias para Riesgo Público por parte del Oficina de Gestión del Riesgo.</t>
  </si>
  <si>
    <t>NO CONFORMIDAD No.1 DIRECCIÓN TERRITORIAL ORINOQUIA -PNN PICACHOS
En el desarrollo de la auditoría no fue posible evidenciar acompañamiento técnico por parte de la DTOR a PNN Picachos en el proceso de formulación de los Plan de Emergencias y Contingencias por Desastres Naturales y Socio naturales - PECDNS, con el fin de verificar si cumplen metodológicamente con los lineamientos y responden a las amenazas de desastre que tiene el área protegida, en cumplimiento de la Actividad No.4 del procedimiento AAMB_PR_06 Gestión del Riesgo Desastres Naturales V6.</t>
  </si>
  <si>
    <t>Realizar reunión de articulación con la Dirección Territorial para adelantar la actualización del Plan de Emergencias y Contingencias por Desastres Naturales y Socio naturales - PECDNS, con la asesoría de Nivel Central.</t>
  </si>
  <si>
    <t>Solicitudes</t>
  </si>
  <si>
    <t>Se aprueba plan de mejoramiento mediante memorando No 20221200010603 de 16 de noviembre de 2022.
10/11/2023: Mediante memorando No.20237010020443  del 7 de noviembre del 2023 el responsable envío evidencias , el Grupo de Control Interno verificó el cumplimiento de las acciones, por lo cual, mediante memorando No. 20231200006543 del 10 de noviembre del 2023 socializó el cierre de la Acción No.1 de la No Conformidad No.1</t>
  </si>
  <si>
    <t xml:space="preserve">
Porque el PNN consideró que el apoyo técnico de la DT sería la revisión final del documento de PECDNS y retroalimentación en caso de requerirse. </t>
  </si>
  <si>
    <t>Remitir a la Dirección Territorial el documento Plan de Emergencias y Contingencias por Desastres Naturales y Socio naturales - PECDNS actualizado, mediante el gestor documental Orfeo.</t>
  </si>
  <si>
    <t>Reuniones ejecutadas</t>
  </si>
  <si>
    <t>Se aprueba plan de mejoramiento mediante memorando No 20221200010603 de 16 de noviembre de 2022.
10/11/2023: Mediante memorando No.20237010020443  del 7 de noviembre del 2023 el responsable envío evidencias , el Grupo de Control Interno verificó el cumplimiento de las acciones, por lo cual, mediante memorando No. 20231200006543 del 10 de noviembre del 2023 socializó el cierre de la Acción No.2 de la No Conformidad No.1</t>
  </si>
  <si>
    <t>NO CONFORMIDAD No.2 DIRECCIÓN TERRITORIAL ORINOQUIA - PNN TINIGUA
En el proceso de verificación realizado por el Grupo de Control Interno no se pudo evidenciar acta de acompañamiento a PNN Tinigua asesorando al personal del área protegida en la estructuración y actualización de los Planes de Contingencia para Riesgo Público y en el desarrollo de la articulación interinstitucional con las entidades involucradas con la problemática presente en las Áreas, en cumplimiento de la Actividad No.6 del Procedimiento AAMB_PR_07 Gestión del Riesgo Público V5.</t>
  </si>
  <si>
    <t>Remitir al área protegida memorandos solicitando actualización del documento Plan de Emergencias y Contingencias por Riesgo Público.</t>
  </si>
  <si>
    <t>Realizar mesas de trabajo con el PNN Tinigua para adelantar la actualización del Plan de Emergencias y Contingencias para Riesgo Público.</t>
  </si>
  <si>
    <t>NO CONFORMIDAD No.3 DIRECCIÓN TERRITORIAL ORINOQUIA -PNN SUMAPAZ
De la verificación realizada para el PNN Sumapaz no se encuentra adoptada la actualización del plan de manejo mediante acto administrativo, sin que exista evidencia física o digital de las acciones adelantadas por la DTOR para los procesos de concertación con la comunidad, en cumplimiento del Procedimiento AMSPNN_PR_20 Ac-utilización Instrumentos de planeación V3.</t>
  </si>
  <si>
    <t>Adelantar espacios de trabajo en coordinación con el equipo del PNN Sumapaz y la Subdirección de Gestión y Manejo para evaluar opciones a gestionar o adelantar para continuar con la adopción del Plan de Manejo del área protegida.</t>
  </si>
  <si>
    <t>NO CONFORMIDAD No.4 DIRECCIÓN TERRITORIAL ORINOQUIA -PNN CINARUCO
De la verificación realizada para el PNN Cinaruco no se encuentra adoptada la actualización del plan de manejo mediante acto administrativo, en cumplimiento del Procedimiento AMSPNN_PR_20 Actualización Instrumentos de Planeación V3.</t>
  </si>
  <si>
    <t>Realizar seguimiento al estado de revisión documento Plan de Manejo mediante comunicaciones (correos electrónicos o memorandos) hasta lograr su adopción mediante Acto Administrativo.</t>
  </si>
  <si>
    <t>Seguimientos</t>
  </si>
  <si>
    <t xml:space="preserve">Se aprueba plan de mejoramiento mediante memorando No 20221200010603 de 16 de noviembre de 2022
1/12/2023 : Mediante memorando No. 20237010021293  del 22 de noviembre de 2023  el responsable remitió  evidencias de cumplimiento de la acción, mediante memorando No. 20231200007153 del 1 de diciembre de 2023  ,e l Grupo de Control Interno informó  que para dar cierre a la acción se solita que se allegue el Acto Administrativo de Adopción del instru-mento de planeación
19/12/2023: Mediante memorando No.20237010022533 del 14 de diciembre de 2023, el responsable solicitó prórroga para el cumplimiento de la acción. El Grupo de Control Interno valido la justificación por lo cual mediante memorando No. 20231200008243  del 19 de diciembre de 2023 concedió prórroga hasta el 30 de junio de 2023.
</t>
  </si>
  <si>
    <t>OBSERVACIÓN No.3 DIRECCIÓN TERRITORIAL ORINOQUIA
Conforme el procedimiento auditado no es posible identificar de manera clara las acciones y/o gestiones adelantadas por las áreas protegidas y la DTOR para la actualización de los planes de manejo que expiran en la vigencia 2022 y 2023, que permitan contar con el instrumento de planeación de manera oportuna una vez expirada la vigencia de cada instrumento.</t>
  </si>
  <si>
    <t>Adelantar espacios de trabajo para la socialización y seguimiento a la ruta de actualización de los instrumentos de planificación de las áreas protegidas asignadas a la Dirección Territorial Orinoquia.</t>
  </si>
  <si>
    <t>Se aprueba plan de mejoramiento mediante memorando No 20221200010603 de 16 de noviembre de 2022
19/12/2023: Mediante memorando No.20237010022533 del 14 de diciembre de 2023, el responsable allegó evidencia para el cierre de la acción. El Grupo de Control Interno valido las evidencias por lo cual mediante memorandoNo. 20231200008243  del 19 de diciembre de 2023 socializó el  cierre de la acción correspondiente a la observación No.3.</t>
  </si>
  <si>
    <t>OBSERVACIÓN No.4 DIRECCIÓN TERRITORIAL ORINOQUIA y SUBDIRECCON DE GESTIÓN Y MANEJO
En virtud de la auditoría se pudo evidenciar que no se cuenta con una herramienta o procedimiento que permita hacer seguimiento efectivo al cumplimiento de la totalidad de las metas establecidas en los Plan de Manejo de las áreas pertenecientes a la DTOR.</t>
  </si>
  <si>
    <t>Solicitar mediante memorando a la Subdirección de Gestión y Manejo fortalecer la redacción de la actividad 36 " Hacer seguimiento a la implementación del instrumento de planeación (REM o Plan de Manejo) " del procedimiento "Actualización de los instrumentos de planeación" donde se pueda evidenciar la aplicación de la herramienta que ya está diseñada y los tiempos definidos para este seguimiento.</t>
  </si>
  <si>
    <t>Solicitudes realizadas</t>
  </si>
  <si>
    <t>Se aprueba plan de mejoramiento mediante memorando No 20221200010603 de 16 de noviembre de 2022
19/12/2023: Mediante memorando No.20237010022533 del 14 de diciembre de 2023, el responsable allegó evidencia para el cierre de la acción. El Grupo de Control Interno valido las evidencias por lo cual mediante memorando No. 20231200008243  del 19 de diciembre de 2023 socializó el  cierre de la acción correspondiente a la Observación No.4</t>
  </si>
  <si>
    <t>DISTRITO NACIONAL DE MANEJO INTEGRADO CINARUCO</t>
  </si>
  <si>
    <t>Remitir a la Dirección Territorial el informe de implementación del año 1, del documento Plan de Emergencias y Contingencias por Desastres Naturales y Socio naturales - PECDNS, antes del 14 de septiembre de 2023.</t>
  </si>
  <si>
    <t>Informe realizados</t>
  </si>
  <si>
    <t>Se aprueba plan de mejoramiento mediante memorando No 20221200011153 de 29 de noviembre de 2022.
1/12/2023: Mediante memorando No. 20237010021293 del 22 de noviembre de 2023, el responsable remitió al Grupo de Control Interno, las evidencias del Plan de Mejoramiento por Procesos – Gestión, por lo cual mediante memorando No.20231200007153 del 1 de diciembre de 2023 el Grupo de Control Interno socializó el cierre de la acción</t>
  </si>
  <si>
    <t>Realizar seguimiento al estado de revisión del documento Plan de Manejo mediante comunicaciones (correos electrónicos o memorandos) hasta lograr su adopción mediante Acto Administrativo.</t>
  </si>
  <si>
    <t>Se aprueba plan de mejoramiento mediante memorando No 20221200011153 de 29 de noviembre de 2022</t>
  </si>
  <si>
    <t>PARQUE NACIONAL NATURAL CORDILLERA DE LOS PICACHOS</t>
  </si>
  <si>
    <t>Realizar reunión de articulación con la Dirección Territorial para adelantar la actualización del Plan de Emergencias y Contingencias por Desastres Naturales y Socio naturales - PECDNS, con la aseoria de Nivel Central.</t>
  </si>
  <si>
    <t>Se aprueba plan de mejoramiento mediante memorando No 20221200011163 de 29 de noviembre de 2022</t>
  </si>
  <si>
    <t>Documento actualizado</t>
  </si>
  <si>
    <t>PARQUE NACIONAL NATURAL TINIGUA</t>
  </si>
  <si>
    <t>Realizar seguimiento al estado en el que se encuentra el Plan de Emergencias y Contingencias para Riesgo Público, mediante  memorando a la Dirección Territorial.</t>
  </si>
  <si>
    <t>Se aprueba plan de mejoramiento mediante memorando No 202212000111833 de 29 de noviembre de 2022</t>
  </si>
  <si>
    <t>Solicitar a la Dirección Territorial espacio para trabajar de manera articulada la actualización del documento Plan de Emergencias y Contingencias por Riesgo Público.</t>
  </si>
  <si>
    <t>Adelantar con el apoyo de la Dirección Territorial  la actualización del Plan de Emergencias y Contingencias para Riesgo Público.</t>
  </si>
  <si>
    <t>NO CONFORMIDAD No. 1. En la verificación por parte del Grupo de Control Interno, no se evidenció cumplimiento del 100% de la meta “...Informe semestral de resultados de la aplicación de las encuestas de satisfacción a usuarios. resultados de PQRS. que será presentado y retroalimentado en el Comité Directivo.”, la cual tenía como fecha de ejecución 23 de julio de 2022 en la responsabilidad del Grupo de Atención al Ciudadano.</t>
  </si>
  <si>
    <t>No se verificó la fecha de ejecución registrada de la acción  en el PAAC</t>
  </si>
  <si>
    <t>Solicitar  a la OAP ajustar la fecha de la acción relacionada con el informe de encuestas y PQRS en el  PAAC</t>
  </si>
  <si>
    <t>Número de memorandos con solicitudes de ajuste</t>
  </si>
  <si>
    <t>Se aprueba suscripción plan de mejoramiento mediante memorando No 20221200010483 de fecha 09 de noviembre de 2022.
30/06/2023: Mediante memorando 20231200003643 de fecha 28 de junio de 2023 , el Grupo de Control Interno solicitó aclaración sobre el estado de la acción ( Si está abierta o cerrada), a causa de, las fallas presentadas en la matriz de Plan de Mejoramiento por Procesos
30/11/2023 Mediante memorando No.20231200006953 del 24 de noviembre del 2023, se solicito al responsable las evidencias  de las acciones que se encuentran en estado abierto vencido.
19/12/2023: Mediante memorando No. 20234000009953  del 30  de noviembre de 2023, el responsable allegó evidencias del cumplimiento de  acción. El Grupo de Control Interno valido las evidencias por lo cual mediante memorando No. 20231200008273  del 20 de diciembre de 2023 socializó cierre de la acción de la No Conformidad No.1</t>
  </si>
  <si>
    <t>NO CONFORMIDAD No. 1. En la verificación por parte del Grupo de Control Interno, no se evidenció cumplimiento del 100% de la meta “...Informe semestral de resultados de la aplicación de las encuestas de satisfacción a usuarios. resultados de PQRS. que será presentado y retroalimentado en el Comité Directivo.”, la cual tenía como fecha de ejecución 23 de julio de 2022 en laresponsabilidad del Grupo de Atención al Ciudadano.</t>
  </si>
  <si>
    <t>Verificar las fechas de ejecución que se definan para el PAAC 2023</t>
  </si>
  <si>
    <t>Número de PAAC con fechas verificadas</t>
  </si>
  <si>
    <t xml:space="preserve">Se aprueba suscripción plan de mejoramiento mediante memorando No 20221200010483 de fecha 09 de noviembre de 2022.
26/05/2023: Mediante memorando 20231200002973, de fecha 25 de mayo de 2023, el grupo de Control Interno solicitó evidencias  del cumplimiento de las acciones vencidas.
28/06/2023: mediante memorando 20231200003563 del 27 de junio de 2023 el GCI informó al reponsable dar cumplimiento a la actividad, aportando las evidencias correspondientes.
26/07/2023: mediante memorando No 20231200004453 del 25 de julio de 2023 el grupo de Control Interno informa al proceso responsable que debe remitir las evidencias y justificaciones necesarias de la No Conformidad No. 1, antes del 31 de julio de 2023, dando cumplimiento a la acción propuesta.
30/11/2023 Mediante memorando No.20231200006953 del 24 de noviembre del 2023, se solicito al responsable las evidencias  de las acciones que se encuentran en estado abierto vencido.
19/12/2023: Mediante memorando No. 20234000009953  del 30  de noviembre de 2023, el responsable allegó evidencias del cumplimiento de  acción. El Grupo de Control Interno valido las evidencias por lo cual mediante memorando No. 20231200008273  del 20 de diciembre de 2023 socializó cierre de la acción de la No Conformidad No.1
</t>
  </si>
  <si>
    <t>NO CONFORMIDAD No.5: PROCESO GESTIÓN DE COMUNICACIONES
Como resultado de la verificación de los documentos a cargo del proceso Gestión de Comunicaciones, se evidenció que un (1) documento de diez (10) disponibles en el Modelo Integrado de Planeación y Gestión- SGI no se encuentran elaborados y/o presentan inconsistencia en cuanto a la definición de algunas caracte-rísticas de los mismos, incumplimiento con los lineamientos estipulados en el instructivo Elaboración, Actuali-zación y Derogación de Documentos del Sistema de Gestión Integrado – SGI.</t>
  </si>
  <si>
    <t>Realizar trámite de Verificación y oficialización  de los documentos ante la Oficina Asesora de Planeación OAP</t>
  </si>
  <si>
    <t>Se suscribe mediante memorando 20221200001363  del 18 -02-2022.
Se concede prorroga hasta el 15-12-2022 mediante orfeo radicado No 20221200007163 del 19-07-2022.
30/06/2023: Mediante memorando 20231200003633 de fecha 28 de junio de 2023 , el Grupo de Control Interno solicitó aclaración sobre el estado de la acción ( Si está abierta o cerrada), a causa de, las fallas presentadas en la matriz de Plan de Mejoramiento por Procesos
15/12/2023: Mediante memorando No. 20231200007263 del 4 de diciembre de 2023, se requirio evidencias de las acciones que se encuenrtan en estado abierto vencidas con el fin de actualizar la matriz.
19/12/2024: Mediante memorando No. 20241200007093 del 19-12-2024. De conformidad con la verificación efectuada a las evidencias presentadas por el Grupo de Comunicaciones y Educación Ambiental, se observa cuadro de seguimiento plan de trabajo de la actualización de los documentos del proceso E4 educación ambiental y comunicación y se observa actualización en SENDA de los documentos con código E4-FO-05, E4-FO-06, E4-FO-07, E4-FO-08 con fechas de 2024. Lo anterior, de conformidad con lo establecido en la acción y en cumplimiento de la meta propuesta, por lo cual se determina cumplimiento.</t>
  </si>
  <si>
    <t>Elaborar cronograma estableciendo fechas límites de revision y oficializacion de manera conjunta con la Oficina Asesora de Planeación OAP</t>
  </si>
  <si>
    <t>INFORME FINAL DE AUDITORIA INTERNA GESTIÓN CONTRACTUAL CORRESPONDIENTE A LA VIGENCIA 2020 Y HASTA EL 30 DE JULIO DE 2021</t>
  </si>
  <si>
    <t>NO CONFORMIDAD No.2: Revisados los contratos no se evidenciaron las firmas en los formatos de hoja de vida del SIGEP regida por Ley 190 de 1995, 489 y 443 de 1998, por parte de los contratistas, en los diferentes contratos de prestación de servicios en la plata_x0002_forma SECOP II, en cumplimiento de lo establecido en el Artículo 227 del Decreto 019 de 2012, modificado por el artículo 155. Reportes al Sistema de Información y Gestión del Empleo Público – SIGEP.</t>
  </si>
  <si>
    <t>Por limitación tanto en la planta de personal como en contratistas. plataforma SECOP2.</t>
  </si>
  <si>
    <t>Realizar verificacion de los documentos  recibidos para  los diferentes contratos de prestación de servicios en la plataforma SECOP II estableciendo una matriz de seguimiento al cumplimiento de los requisitos</t>
  </si>
  <si>
    <t>matriz de verificacion</t>
  </si>
  <si>
    <t>Se suscribe con Orfeo No 20221200010913 de fecha 21/11/2022
26/05/2023: Mediante memorando 20231200002983, de fecha 25 de mayo de 2023, el grupo de Control Interno solicitó evidencias  del cumplimiento de las acciones vencidas.
30/11/2023 Mediante memorando No.20231200006923 del 24 de noviembre del 2023, se solicito al responsable las evidencias  de las acciones que se encuentran en estado abierto vencido.</t>
  </si>
  <si>
    <t>Celebrar mesa de trabajo con el gupo interno de contratos para socializar y revisar lo establecido en el manual de contratación y supervisión Código: ABS_MN_01 y el procedimiento ABS_PR_02_Contratacion_Directa_V_ y en cumplimiento de  en cumplimiento de lo establecido en el Artículo 227 del Decreto 019 de 2012, modificado por el artículo 
155. Reportes al Sistema de Información y Gestión del Empleo Público – SIGEP; identificando y  determinando los puntos de control y quien los ejecutará.</t>
  </si>
  <si>
    <t>Se suscribe con Orfeo No 20221200010913 de fecha 21/11/2022
30/11/2023 Mediante memorando No.20231200006923 del 24 de noviembre del 2023, se solicito al responsable las evidencias  de las acciones que se encuentran en estado abierto vencido.</t>
  </si>
  <si>
    <t>Generar guía didactica de apoyo al contratista que indique la documentación necesaria a aportar y como realizar el cargue de la misma en la plataforma SECOP II</t>
  </si>
  <si>
    <t>Guía para contratistas</t>
  </si>
  <si>
    <t>Se suscribe con Orfeo No 20221200010913 de fecha 21/11/2022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t>
  </si>
  <si>
    <t>NO CONFORMIDAD No.3: Una vez revisadas las carpetas contractuales, se evidenció la falta de publicación de las actas de aprobaciones de  póliza de los contratos de prestación de servicios en la plataforma SECOP II, lo que denota incumplimiento de lo dispuesto en el Decreto 1081 de 2015, artículo 2.1.1.2.1.8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inter_x0002_ventor, que prueben la ejecución del contrato”, y en lo establecido en el manual de contratación y supervisión Código: ABS_MN_01 y el procedimiento ABS_PR_02_Contratacion_Directa_V_5</t>
  </si>
  <si>
    <t>Por falta de revisión y verificación del cumplimiento del procedimiento de contratación directa.</t>
  </si>
  <si>
    <t>Realizar publicacion de las actas de los contratos iPMC-DTCA-038-2021; DTCA-OBRA-001-2020, SFF los Flamencos; IPMC-DTCA-031-2021; IPMC-DTCA-040-2021; CD-DTCA-MTO-005-2021, Tayrona, PMC-DTCA-021-2021; DTCA-MANT-012-2021 SFF FLAMENCOS); CD-DTCA-CMTO-001-2021, DTCA-SUM-21-2020, DTCA-SUM-45-2020, CA-007F-2020, CA-007F-202</t>
  </si>
  <si>
    <t>Actas publicadas</t>
  </si>
  <si>
    <t>Se suscribe con Orfeo No 20221200010913 de fecha 21/11/2022
26/05/2023: Mediante memorando 20231200002983, del 25 de mayo de 2023, el grupo de Control Interno solicitó las evidencias del cumplimiento de las acciones vencidas.
23/06/2023: mediante memorando 20236500002043 del 30 de mayo de 2023 la DTCA informa que las evidencias se encuentran disponibles en el drive, las cuales fueron verificadas por parte del GCI.
23/06/2023: mediante memorando 20231200003403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t>
  </si>
  <si>
    <t>Se suscribe con Orfeo No 20221200010913 de fecha 21/11/2022
26/05/2023: Mediante memorando 20231200002983, del 25 de mayo de 2023, el grupo de Control Interno solicitó las evidencias del cumplimiento de las acciones vencidas.
30/11/2023 Mediante memorando No.20231200006923 del 24 de noviembre del 2023, se solicito al responsable las evidencias  de las acciones que se encuentran en estado abierto vencido.</t>
  </si>
  <si>
    <t>NO CONFORMIDAD No.7: Revisada la información contractual, no aparece en algunos contratos las constancias de cumplimiento por parte del Supervisor, incumpliendo lo establecido en el manual de contratación y supervisión Código: ABS_MN_01.</t>
  </si>
  <si>
    <t>Por debilidad administrativa en la identificación de los puntos de control y seguimiento del cumplimiento del manual de contratación.</t>
  </si>
  <si>
    <t>Remitir memorando de solicitud al supervisor, para que efectué cargue en el SECOP del cumplimiento del contrato DTCA-CPS-286-2020 y posterior seguimiento y verificación del cargue.</t>
  </si>
  <si>
    <t>MEMORANDO DE SOLICITUD DE CARGUE DE DOCUMENTOS</t>
  </si>
  <si>
    <t>Generar Alertas a los supervisores y contratistas de la DTCA y sus Aps, recordando  los documentos necesarios para generar el pago</t>
  </si>
  <si>
    <t>divulgacion pieza de comunicación con alerta</t>
  </si>
  <si>
    <t>Se suscribe con Orfeo No 20221200010913 de fecha 21/11/2022
26/05/2023: Mediante memorando 20231200002983, del 25 de mayo de 2023, el grupo de Control Interno solicitó las evidencias del cumplimiento de las acciones vencidas.</t>
  </si>
  <si>
    <t>Realizar seguimiento y verificación bimensual  del cumplimiento del manual de contratación y procedimiento de los distintas modalidades de contratación a través de una revisión de muestra aleatoria de 10  contratos</t>
  </si>
  <si>
    <t>Celebrar mesa de trabajo con el gupo interno administrativo y financiero y de contratos para socializar y revisar lo establecido en el  incumpliendo lo establecido en el manual de contratación y supervisión Código: ABS_MN_01. identificando y  determinando los puntos de control y quien los ejecutará.</t>
  </si>
  <si>
    <t>NO CONFORMIDAD No. 9:Se evidenciaron Contratos que carecen de la firma de una de las partes. Incumpliendo lo establecido en el artículo 41 de la Ley 80 de 1993 y numeral 4.7.2.6. del Manual de Contratación y Supervisión Código: ABS_MN_01.</t>
  </si>
  <si>
    <t>Por falta de seguimiento y control de la ejecución de las actividades conforme al manual de contratación y supervisión.</t>
  </si>
  <si>
    <t>Realizar verificacion de los documentos  y firmas correspondientes en  los diferentes contratos de prestación de servicios en la plataforma SECOP II estableciendo una matriz de seguimiento al cumplimiento en cada uno de ellos</t>
  </si>
  <si>
    <t>Se suscribe con Orfeo No 20221200010913 de fecha 21/11/2022
26/05/2023: Mediante memorando 20231200002983, del 25 de mayo de 2023, el grupo de Control Interno solicitó las evidencias del cumplimiento de las acciones vencidas.
30/11/2023 Mediante memorando No.20231200006923 del 24 de noviembre del 2023, se solicito al responsable las evidencias  de las acciones que se encuentran en estado abierto vencido.</t>
  </si>
  <si>
    <t>NO CONFORMIDAD No.11: Una vez verificados los contratos, no se evidencia que se haya realizado la comunicación al supervisor del contrato. Incumpliendo lo establecido en el numeral 4.7.2.7. del manual de contratación y supervisión y el Decreto 1081 de 2015, artículo 2.1.1.2.1.8 “Para efectos del cumplimiento de la obligación contenida en el literal g) del artículo 11 de la Ley 1712 de 2014 y Decreto 103 de 2015, artículo 8°.
CD-DTCA-AR-001-202;
CD-DTCA-CMTO-001-2021;
DTCA-CPS-273-2020;
DTCA-SUM-45-2020;
DTCA-SUM-58-2020;
DTCA-MANT-012-2021 SFF FLAMENCOS;
DTCA-CMANT-019-2020,
IPMC-DTCA-038-2021,
PMC-DTCA-031-2021;
DTCA-040-2021;
CD-DTCA-MTO-005-2021;
DTCA-SUM-012-2020;
DTCA-021-2021,
PMC-DTCA-047-2021.</t>
  </si>
  <si>
    <t>Por falta de seguimiento y control de la ejecución de las actividades.</t>
  </si>
  <si>
    <t xml:space="preserve">NO CONFORMIDAD No.12: En la revisión realizada, se observa que, no se actualiza la página de SECOP II, con los soportes del contrato y la evidencia de facturas que permitan determinar si hubo ejecución de éste, durante la vigencia 2021. Incumpliendo lo establecido en artículo 5 y 12 de la ley 1712 de 2014, así como el artículo 2.2.1.1.1.7.1 del Decreto 1082 de 2015. </t>
  </si>
  <si>
    <t>Por falta de autocontrol, revisión y seguimiento de la ejecucuón de las actividades conforme a dicho procedimiento</t>
  </si>
  <si>
    <t>Remitir memorando de solicitud al supervisor DTCA-SUM-012-2020; DTCA-021-2021; PMC-DTCA-047-2020F; PMC-043-DTCA-2021, CD-DTCA-MTO-005-2021, contrato de obra nación No.007 de 2020,PMC-DTCA-031-2021, IPMC-DTCA-SUM-054-2020, Mantenimiento de cocina Corales del Rosario; CPS-316-2020, IPMC-DTCA-CPS-273-2020; para que efectúen el cargue de evidencias de ejecucion respectivo en el SECOP y posterior seguimiento y verificación del cargue.</t>
  </si>
  <si>
    <t>Generar Alertas a los supervisores y contratistas de la DTCA y sus Aps, recordando  los documentos necesarios para general el pago</t>
  </si>
  <si>
    <t>Se suscribe con Orfeo No 20221200010913 de fecha 21/11/2022
30/11/2023 Mediante memorando No.20231200006923 del 24 de noviembre del 2023, se solicito al responsable las evidencias  de las acciones que se encuentran en estado abierto vencido.</t>
  </si>
  <si>
    <t>Celebrar mesa de trabajo con el gupo interno administrativo y financiero y de contratos para socializar y revisar lo establecido en el  incumpliendo lo establecido en el manual de contratación y supervisión Código: ABS_MN_01. y del procedimiento de cadena presupuestal GRFN_PR_06 identificando y  determinando los puntos de control y quien los ejecutará.</t>
  </si>
  <si>
    <t>Se suscribe con Orfeo No 20221200010913 de fecha 21/11/2022</t>
  </si>
  <si>
    <t>Realizar seguimiento y verificación bimensual  del cumplimiento del manual de contratación a través de una revisión de muestra aleatoria de 10  contratos</t>
  </si>
  <si>
    <t>NO CONFORMIDAD No.13: Verificada la información contractual, no se evidencia pagos de varios meses del primer semestre del 2021, como tam_x0002_poco evidencia de modificación del contrato. Incumpliendo lo establecido en el principio de planeación establecidos en la Constitución Política en sus artículos 209, 339 y 341 y la Ley 80 en su artículo 26, así obligaciones estipuladas en el contrato que es considerado ley para las partes.</t>
  </si>
  <si>
    <t>Por debilidad administrativa en los seguimientos de ejecucuón de las actividades</t>
  </si>
  <si>
    <t>Remitir memorando de solicitud al supervisor, para que efectué cargue en el SECOP de los soportes de ejecucion CD-DTCA-CMTO-001-2021, para mantenimiento de embarcaciones para Coralesdel rosario y posterior seguimiento y verificación del cargue.</t>
  </si>
  <si>
    <t>Realizar seguimiento y verificación bimensual  del cumplimiento del manual de contratación y el procedimiento de cadena presupuestal a través de una revisión de muestra aleatoria de 10  contratos</t>
  </si>
  <si>
    <t>Se suscribe con Orfeo No 20221200010913 de fecha 21/11/2022
26/05/2023: Mediante memorando 20231200002983, del 25 de mayo de 2023, el grupo de Control Interno solicitó las evidencias del cumplimiento de las acciones vencidas
30/11/2023 Mediante memorando No.20231200006923 del 24 de noviembre del 2023, se solicito al responsable las evidencias  de las acciones que se encuentran en estado abierto vencido..</t>
  </si>
  <si>
    <t>NO CONFORMIDAD No.15: Revisados los contratos, no se adjuntan los soportes del proveedor que acrediten el cumplimiento de las formalidades contractuales. Incumpliendo lo establecido en el manual de contratación y supervisión Código: ABS_MN_01 y el Decreto Reglamentario Único 1081 de 2015, Artículo 2.1.1.2.1.8. Publicación de la ejecución de contratos. Y de la obligación contenida en el literal g) del artículo 11 de la Ley 1712 de 2014.</t>
  </si>
  <si>
    <t>Por debilidad administrativa en cuanto al seguimiento, revision y verificación dela debida ejecución del manual de contratación y supervisión.</t>
  </si>
  <si>
    <t>Remitir memorando de solicitud al supervisor, para que efectué cargue en el SECOP de los soportes de ejecucion DTCA-031-2021 Colorados y Corales del Rosario, mantenimiento de equipo y posterior seguimiento y verificación del cargue.</t>
  </si>
  <si>
    <t>Realizar seguimiento y verificación bimensual  del cumplimiento del manual de contratación  y el procedimiento de cadena presupuestala través de una revisión de muestra aleatoria de 10  contratos</t>
  </si>
  <si>
    <t>NO CONFORMIDAD No.10: Se evidenció que los contratos no están siendo revisados previamente, con el fin de verificar que contengan los soportes respectivos, tales como CDP y RP como documentos precontractuales y de ejecución. Incumpliendo lo establecido el manual de contratación y supervisión Código: ABS_MN_01</t>
  </si>
  <si>
    <t>Realizar verificacion de los documentos  y firmas correspondientes en  los diferentes contratos de prestación de servicios en la plataforma SECOP II estableciendo una matriz de seguimiento al cumplimiento en cada no de ellos</t>
  </si>
  <si>
    <t xml:space="preserve">OBSERVACION No. 1.En el formato de hoja de vida del SIGEP, de los contratos de prestación de servicios, no aparece firmada por el Coor_x0002_dinador de Contratos o Responsable, donde conste la verificación de la información suministrada por el contratistaquien certifica que la información aportada por quien diligenció y firmó el formulario fue constatada frente a los docu_x0002_mentos presentados como soporte según los lineamientos establecidos en el instructivo del formato de la hoja de vida, https://www.funcionpublica.gov.co/instructivo-del-formato-unico-hoja-de-vida-persona-natural. </t>
  </si>
  <si>
    <t>n/a</t>
  </si>
  <si>
    <t>NO CONFORMIDAD No.1: GRUPO DE TALENTO HUMANO
Como resultado de la verificación realizada al cumplimiento del Procedimiento Concertación Seguimiento y Evaluación de los Acuerdos de Gestión, se observó que no se están archivando con oportunidad los Acuerdos de Gestión de los Gerentes Públicos en las historias laborales de los mismos, teniendo en cuenta que de la muestra seleccionada han pasado hasta 12 meses de suscrito el acuerdo de gestión y a la fecha no reposa en las carpetas de los gerentes, incrementando el riesgo de pérdida y deterioro del documento.</t>
  </si>
  <si>
    <t>Por qué por no se remoto la actividad de “Archivar el acuerdo de gestión en la historia laboral del gerente público”, después del venteamiento de emergencia sanitaria.</t>
  </si>
  <si>
    <t>Imprimir y archivar los acuerdos de gestión en la historia laboral de los Gerentes Públicos.</t>
  </si>
  <si>
    <t>Historias laborales actualizadas</t>
  </si>
  <si>
    <t>Mediante memorando con radicado Orfeo No 20221200011333 de fecha 5 diciembre de 2022 se aprobó la suscripción del plan de mejoramiento.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</si>
  <si>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Socializar el procedimiento al GGH y OAP el GTH_PR_28_ Concertación, seguimiento y evaluación de los acuerdos de gestión _ V_1 pdf, respecto a las actividades y responsabilidades del mismo.</t>
  </si>
  <si>
    <t>Procedimiento socializado</t>
  </si>
  <si>
    <t>NO CONFORMIDAD No.2: GRUPO DE GESTIÓN FINANCIERA-GRUPO DE TALENTO HUMANO
Como resultado de la verificación realizada al cumplimiento del Instructivo Medición Competencia Laboral Funciona-ríos Provisionales y los que se encuentran en Régimen Especial de Manejo PNN, se evidenció el incumplimiento por parte del grupo de Gestión Financiera en cuanto a la no suscripción del Plan de Seguimiento y Medición de la Competencia Laboral y la realización de los seguimientos correspondientes durante la vigencia 2021 por parte del jefe inmediato del área.</t>
  </si>
  <si>
    <t>Por falta de capacitación y sensibilización del Instructivo Medición Competencia Laboral Funcionarios Provisionales y los que se encuentran en Régimen Especial de Manejo PNN</t>
  </si>
  <si>
    <t>Validar que el profesional del Grupo de Gestión Financiera cuente con la evaluación de Medición de la Competencia Laboral</t>
  </si>
  <si>
    <t>Medición de la Competencia Laboral</t>
  </si>
  <si>
    <t>Socializar el Instructivo Medición Competencia Laboral Funciona-ríos Provisionales y los que se encuentran en Régimen Especial de Manejo PNN, respecto a las actividades y responsabilidades del mismo, a los jefes inmediatos qui tienen a su cargo provisionales</t>
  </si>
  <si>
    <t>Instructivo socializado</t>
  </si>
  <si>
    <t>NO CONFORMIDAD No.3: GRUPO DE TALENTO HUMANO
Como resultado de la verificación realizada al desarrollo del Instructivo Inducción y Reinducción, se evidencia que no se está llevando a cabo esta actividad a la totalidad de los funcionarios que ingresan a la entidad, observando debilidades en la definición de controles que permitan asegurar que la totalidad de los funcionarios reciban la socialización correspondiente y de interés para el desempeño de sus labores.</t>
  </si>
  <si>
    <t>El instructivo que define el cronograma no se encuentra actualizado.</t>
  </si>
  <si>
    <t>Actualizar el cronograma de inducción y reinducción de PNNC</t>
  </si>
  <si>
    <t>Cronograma de inducción y reinducción actualizado</t>
  </si>
  <si>
    <t>El Grupo de Control Interno evidenció cronograma de inducción y reinducción de PNNC, el cual se encuentra publicado en la intranet, por lo cual se da cierre a la acción.</t>
  </si>
  <si>
    <t>Mediante memorando con radicado Orfeo No 20221200011333 de fecha 5 diciembre de 2022 se aprobó la suscripción del plan de mejoramiento. 
 15/12/2023: Mediante memorando No. 20231200007233 del 4 de diciembre de 2023, se requirio evidencias de las acciones que se encuenrtan en estado abierto vencidas con el fin de actualizar la matriz.
 12-12-2024: Mediante memorando 20244000016943 del 23-09-2024 el GGH envío la relación de 8 acciones las cuales Paola Arciniegas dió como cumplidas a tarvés del memorando 20241200000753 del 29-01-2024</t>
  </si>
  <si>
    <t>Actualizar y socializar el instructivo de inducción y reinducción</t>
  </si>
  <si>
    <t>Instructivo actualizado y socializado</t>
  </si>
  <si>
    <t>NO CONFORMIDAD No. 4 GRUPO DE TALENTO HUMANO
Como resultado de la verificación realizada a la aplicación del Instructivo para la Tabulación de la Evaluación de la Capacitación, verificó que no se está realizando la evaluación de las capacitaciones, de conformidad con el objetivo del instructivo enunciado, es decir no se lleva a cabo la evaluación de las capacitaciones ni la tabulación de las mismas, lo que conlleva a la imposibilidad del análisis de resultados e implementación de acciones a partir de los mismos.</t>
  </si>
  <si>
    <t>El instructivo que define los lineamientos de evaluación de capacitación no se encuentra actualizado.</t>
  </si>
  <si>
    <t>Actualizar el instructivo de Tabulación de la Evaluación de la Capacitación</t>
  </si>
  <si>
    <t>Instructivo actualizado</t>
  </si>
  <si>
    <t>Socializar el instructivo de Tabulación de la Evaluación de la Capacitación</t>
  </si>
  <si>
    <t>Mediante memorando con radicado Orfeo No 20221200011333 de fecha 5 diciembre de 2022 se aprobó la suscripción de
 15/12/2023: Mediante memorando No. 20231200007233 del 4 de diciembre de 2023, se requirio evidencias de las acciones que se encuenrtan en estado abierto vencidas con el fin de actualizar la matriz.l plan de mejoramiento.
 12-12-2024: mediante memorando 20241200006823 del 12-12-2024, se otorga prorroga para todas las acciones pendientes hasta el día 30 de junio de 2025</t>
  </si>
  <si>
    <t>NO CONFORMIDAD No. 5 GRUPO DE TALENTO HUMANO
Como resultado de la verificación realizada al cumplimiento de las actividades definidas en el Plan Estratégico de Talento Humano, para la variable “Elaborar un plan de monitoreo y seguimiento del SIGEP definiendo la periódico-dad de verificación y al que se le evalúa la eficacia de su implementación, a nivel nacional.” Se evidenció que para la vigencia 2021 no se llevaron a cabo las actividades de verificación trimestral por parte del GGH, ni de la evaluación a la eficacia de la implementación del SIGEP.</t>
  </si>
  <si>
    <t>No se cuenta con la actualización correspondiente a la plataforma SIGEP II.</t>
  </si>
  <si>
    <t>Actualizar el plan de monitoreo SIGEP</t>
  </si>
  <si>
    <t>Plan de monitoreo actualizado</t>
  </si>
  <si>
    <t>Mediante memorando con radicado Orfeo No 20221200011333 de fecha 5 diciembre de 2022 se aprobó la suscripción del plan de mejoramiento. 
 23/05/2023: Mediante memorando 20231200002993, del 25 de mayo de 2023, el grupo de Control Interno solicitó las evidencias del cumplimiento de las acciones vencidas.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</si>
  <si>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Socializar el plan de monitoreo SIGEP</t>
  </si>
  <si>
    <t>Plan de monitoreo socializado</t>
  </si>
  <si>
    <t>Mediante memorando con radicado Orfeo No 20221200011333 de fecha 5 diciembre de 2022 se aprobó la suscripción del plan de mejoramiento.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</si>
  <si>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NO CONFORMIDAD No. 6: GRUPO DE TALENTO HUMANO
Como resultado de la verificación realizada al cumplimiento de las actividades definidas en el Plan Estratégico de Talento Humano, para la variable “Elaborar un plan de monitoreo y seguimiento del SIGEP definiendo la periodicidad de verificación y al que se le evalúa la eficacia de su implementación, a nivel nacional.” se evidencio que para la vigencia 2021, la entidad no cumplió con las disposiciones normativas (Decreto 2011 de 2017) en cuanto a la vinculación de personal discapacitado, encontrando vinculado un (1) funcionario en condición de discapacidad cuando se debieron vincular catorce (14) funcionarios.</t>
  </si>
  <si>
    <t>Desconocimiento por parte de la Dirección General respecto al cumplimiento del Decreto 2011 de 2017</t>
  </si>
  <si>
    <t>Remitir comunicación a Dirección General, donde se relacione y se contextualice la obligatoriedad del cumplimiento Decreto 2011 de 2017, para recibir las instrucciones correspondientes del tema</t>
  </si>
  <si>
    <t>Numero de Orfeos remitidos</t>
  </si>
  <si>
    <t>Elaborar y socializar fichas y/o comunicaciones, respecto a la implementación del Decreto 2011 de 2017.</t>
  </si>
  <si>
    <t>Fichas y/o comunicaciones socializadas</t>
  </si>
  <si>
    <t>Mediante memorando con radicado Orfeo No 20221200011333 de fecha 5 diciembre de 2022 se aprobó la suscripción del plan de mejoramiento.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2024</t>
  </si>
  <si>
    <t>NO CONFORMIDAD No. 7: GRUPO DE TALENTO HUMANO
Como resultado de la verificación realizada al cumplimiento de las actividades definidas en el Plan Estratégico de Talento Humano, con relación al Plan de Acción Política de Integridad, para la variable “Realizar el diagnóstico del estado actual de la entidad en temas de integridad” se observó que no se dio cumplimiento integral de las acciones establecidas en dicho plan, teniendo en cuenta que no se realizaron los seguimientos trimestrales planteados a fin de hacer seguimiento a la implementación de los temas de integridad en la entidad.</t>
  </si>
  <si>
    <t>El cronograma del plan de acción de la política de integridad se encuentra desactualizado</t>
  </si>
  <si>
    <t>Elaborar el plan de acción de la Política de integridad</t>
  </si>
  <si>
    <t>plan de acción de la Política de integridad Elaborado</t>
  </si>
  <si>
    <t>El Grupo de Control Interno evidenció que se elaboró la guía de Integridad y Conflicto de Intereses para Parques Nacionales Naturales de Colombia, la cual se encuentra publicada en la intranet, por lo cual se da cierre a la acción.</t>
  </si>
  <si>
    <t>Socializar el plan de acción Política de integridad</t>
  </si>
  <si>
    <t>plan de acción de la Política de integridad socializado</t>
  </si>
  <si>
    <t>NO CONFORMIDAD No. 8: GRUPO DE TALENTO HUMANO
Como resultado de la verificación realizada al cumplimiento de las actividades definidas en el Plan Estratégico de Talento Humano, con relación al Plan de Acción Política de Integridad, para la variable “Evaluación de Resultados de la implementación del Código de Integridad” se evidenció que no se realizaron durante la vigencia 2021 la aplica-ción de las evaluaciones enunciadas en la acción, incumpliendo así con la realización de las actividades definidas en los planes de acción del PETH.</t>
  </si>
  <si>
    <t>El cronograma de ampliación de evaluación de resultados de implementación de la política de integridad se encuentra desactualizado</t>
  </si>
  <si>
    <t>Elaborar cronograma de ampliación de evaluación de resultados de implementación de la política de integridad</t>
  </si>
  <si>
    <t>cronograma de elaborado</t>
  </si>
  <si>
    <t>Socializar cronograma de ampliación de evaluación de resultados de implementación de la política de integridad</t>
  </si>
  <si>
    <t>cronograma de socializado</t>
  </si>
  <si>
    <t>NO CONFORMIDAD No.9: GRUPO DE TALENTO HUMANO
Como resultado de la verificación realizada al cumplimiento de las actividades definidas en el GTH_PR_30 Procedimiento Conflicto de Intereses, a partir de la verificación de la muestra seleccionada se pudo constatar que no todos los funcionarios de planta de la entidad, cumplen con las disposiciones de las políticas de operación del procedimiento en lo relacionado con la actualización de la declaración de conflicto de interés cada año a través del formato de declaración de bienes y rentas en el aplicativo de la función pública antes del 31 de mayo de cada vigencia (…) Lo anterior, no permite evidenciar el cumplimiento integral de la declaración de conflicto de interés de la que trata la Ley 2013 de 2019, Artículo 2. (…) literal f) “Las personas naturales y jurídicas. públicas o privadas, que presten función pública, que presten servicios públicos respecto de la información directamente relacionada con la prestación del servicio público.</t>
  </si>
  <si>
    <t>El GTH_PR_30 Procedimiento Conflicto de Intereses se encuentra desactualizado</t>
  </si>
  <si>
    <t>Actualizar el procedimiento GTH_PR_30 Procedimiento Conflicto de Intereses</t>
  </si>
  <si>
    <t>GTH_PR_30 Procedimiento Conflicto de Intereses 1 Actualizado</t>
  </si>
  <si>
    <t>El Grupo de Control Interno evidenció la actualización del procedimiento Conflicto de Intereses con código GTH_PR_30 V2 vigente desde el 9 de noviembre de 2023, el cual se encuentra publicado en la intranet, por lo cual se da cierre a la acción</t>
  </si>
  <si>
    <t>Socializar el procedimiento GTH_PR_30 Procedimiento Conflicto de Intereses</t>
  </si>
  <si>
    <t>GTH_PR_30 Procedimiento Conflicto de Intereses socializado</t>
  </si>
  <si>
    <t>El Grupo de Control Interno evidenció la socialización de la actualización del procedimiento Conflicto de Intereses con código GTH_PR_30 V2, por lo cual se da cierre a la acción.</t>
  </si>
  <si>
    <t>Actualizar el procedimiento GTH_PR_26_Desvinculacion_asistida_V_1</t>
  </si>
  <si>
    <t>procedimiento GTH_PR_26_Desvinculacion_asistida_V_1 Actualizado</t>
  </si>
  <si>
    <t>NO CONFORMIDAD 11. GRUPO DE TALENTO HUMANO
De acuerdo con la verificación en el marco de la auditoria se evidenció que, se desvincularon 44 funcionarios por
supresión del cargo, sin emitir el acto administrativo correspondiente para el retiro no estando c informe a lo
establecido en la actividad 2, del procedimiento GTH_PR_26_Desvinculacion_asistida_V_1, en concordancia con lo
establecido en el Artículo 29 de la Constitución Política de Colombia.</t>
  </si>
  <si>
    <t>La dirección general comunico la supresión de empleos de la planta de personal en cumplimiento de lo descrito en el Decreto 1291 de 2021</t>
  </si>
  <si>
    <t>NO CONFORMIDAD 12: GRUPO DE TALENTO HUMANO
De acuerdo con la verificación realizada en el marco de la auditoría se evidenció que para los expedientes 2022440750100012E, 2015440610100007E, 2022440750100011E, 2021440610100032E y 2015440610100007E, no se diligenció el formato GTH_FO_98 Autorización de tratamiento y protección de datos personales de los funcionarios de PNNC_V_1 determinado en el procedimiento GTH_PR_29.</t>
  </si>
  <si>
    <t>El procedimiento PR_vinculacion_funcionario_publico_V_4 de vinculacion se encuentra desactualizado</t>
  </si>
  <si>
    <t>Actualizar el procedimiento PR_vinculacion_funcionario_publico</t>
  </si>
  <si>
    <t>procedimiento PR_vinculacion_funcionario_publico Actualizado</t>
  </si>
  <si>
    <t>Socializar el procedimiento PR_vinculacion_funcionario_publico</t>
  </si>
  <si>
    <t>procedimiento PR_vinculacion_funcionario_publico socializado</t>
  </si>
  <si>
    <t>NO CONFORMIDAD 13: GRUPO DE TALENTO HUMANO De la auditoría realizada se observa que no obra dentro de las hojas de vida de algunos funcionarios la totalidad de los documentos requeridos previo al nombramiento y la posesión sin que se pueda verificar el cumplimiento de la actividad 18 del procedimiento PR_vinculacion_funcionario_publico_V_4.</t>
  </si>
  <si>
    <t>La lista de chequeo se encuentra desactualizado</t>
  </si>
  <si>
    <t>Actualizar la lista de chequeo y oficializar</t>
  </si>
  <si>
    <t>Formtato Actualziado</t>
  </si>
  <si>
    <t>Incluir formato en el procedimiento PR_vinculacion_funcionario_publico. Y socilzar</t>
  </si>
  <si>
    <t>procedimiento PR_vinculacion_funcionario_publico Actualizado y socialziado</t>
  </si>
  <si>
    <t>NO CONFORMIDAD 14: GRUPO DE TALENTO HUMANO Se observa que para los expedientes 2015440610100077E, 2017440610100008E, y 2015440610100124E el for-mato ÚNICO DE SOLICITUD DE VACACIONES GTH_FO_21, no fue diligenciado para el reporte de la novedad de aplazamiento.</t>
  </si>
  <si>
    <t>El formato (SOLICITUD DE VACACIONES GTH_FO_21) se encuentra desactualizado</t>
  </si>
  <si>
    <t>actualizar formato de solicitud de vacaciones</t>
  </si>
  <si>
    <t>formato actualziado</t>
  </si>
  <si>
    <t>Oficializar y socializar procedimiento de solicitud de vacaciones</t>
  </si>
  <si>
    <t>Procedimeinto oficializado y socializado</t>
  </si>
  <si>
    <t>NO CONFORMIDAD 15: GRUPO DE TALENTO HUMANO Se observa que para los expedientes 2016440610100031E, y 2015440610100124E el formato ÚNICO DE SOLICI-TUD DE VACACIONES GTH_FO_21, no fue suscrito por la Subdirectora Administrativa y Financiera.</t>
  </si>
  <si>
    <t>NO CONFORMIDAD 16: GRUPO DE TALENTO HUMANO Se observa que a pesar del recobro realizado ante las EPS existe un saldo por pagar a favor de PNNC para la vigencia 2021 de $2.666.969 y para la vigencia 2022 un saldo por pagar a favor de PNNC de $982.728, sin que se
observe que se hayan adelantado las gestiones ante el comité de cartera por parte de Gestión Humana conforme el
Procedimiento de Trámite de Incapacidades y Licencias Código: GTH_IN_ 16 determina en el numeral 5.1.2.5.</t>
  </si>
  <si>
    <t>No se ha convocado la reunión ante el Grupo de gestión financiera para atender la acción del numeral 5.1.2.5.</t>
  </si>
  <si>
    <t>Solicitar al Grupo de Gestion Financiera convocar comité de cartera</t>
  </si>
  <si>
    <t>Generar acta de la accion a seguir respecto a los saldos identificados</t>
  </si>
  <si>
    <t>acta</t>
  </si>
  <si>
    <t>NO CONFORMIDAD 17: GRUPO DE TALENTO HUMANO
Se observa que, a partir de los resultados poco eficientes de los indicadores de líderes del Sistema de Seguridad y Salud en el trabajo, no se están documentando o generando planes de acción o de mejoramiento para optimizar la gestión.</t>
  </si>
  <si>
    <t>No se ha visto la necesidad de diseñar un indicador del Sistema de Seguridad y Salud en el trabajo</t>
  </si>
  <si>
    <t>diseñar hoja metodologica para medir las acciones del Sistema de Seguridad y Salud en el trabajo</t>
  </si>
  <si>
    <t>hoja metodologica</t>
  </si>
  <si>
    <t>Oficializar y socializar metodologica para medir las acciones del Sistema de Seguridad y Salud en el trabajo</t>
  </si>
  <si>
    <t>hoja metodologica oficialziada y socialziada</t>
  </si>
  <si>
    <t>NO CONFORMIDAD 18: GRUPO DE TALENTO HUMANO
Se evidencia que las actividades relacionadas con los ejercicios de simulación o ejercicios de escritorio ante posibles emergencias, realizados por el equipo de Seguridad y Salud en el trabajo, no se encuentran enmarcadas en alguna guía, instructivo, procedimiento o lineamiento, con el fin de establecer una metodología clara a utilizar por parte de los participantes.</t>
  </si>
  <si>
    <t>No se habían identificado una necesidad por parte del Grupo de Talento Humano generar una actualización de guía, instructivo, procedimiento o lineamiento ante posibles emergencias.</t>
  </si>
  <si>
    <t>realizar un informe donde se identifiquen las  posibles emergencias a las cuales se puede ver involucrada la entidad</t>
  </si>
  <si>
    <t>informe de identificacion</t>
  </si>
  <si>
    <t>Elaborar guías o instructivos o procedimiento o lineamiento ante posibles emergencias.</t>
  </si>
  <si>
    <t>guías o instructivos o procedimiento o lineamiento ante posibles emergencias.</t>
  </si>
  <si>
    <t>NO CONFORMIDAD 19: GRUPO DE TALENTO HUMANO
Se observa que para la vigencia 2021 y hasta el primer semestre de la vigencia 2022, más del 80% de las Áreas Protegidas de Parques Nacionales Naturales de Colombia, no estructuró el análisis de vulnerabilidad, lo que imposibilita la identificación y evaluación de las amenazas que se puedan presentar en estos territorios.</t>
  </si>
  <si>
    <t>no se cuenta con una guia o parametro para el nálisis de vulnerabilidad a nivel nacional</t>
  </si>
  <si>
    <t>elaborar guia o parametro para el análisis de vulnerabilidad a nivel nacional</t>
  </si>
  <si>
    <t>guia o parametro para el nálisis de vulnerabilidad a nivel nacional oficialziada</t>
  </si>
  <si>
    <t>socializar guia o parametro para el nálisis de vulnerabilidad a nivel nacional</t>
  </si>
  <si>
    <t>guia o parametro para el nálisis de vulnerabilidad a nivel nacional socialziada</t>
  </si>
  <si>
    <t>NO CONFORMIDAD 20: GRUPO DE TALENTO HUMANO
Se evidencia que la GTH_FO_84 Matriz de Requisitos Legales del SG-SST, no se encuentra publicada en los documentos del Sistema y no ha sido socializada durante el primer semestre de la vigencia 2022 a los trabajadores de la entidad a través de medios de comunicación, como correos electrónicos, carteleras, pantallas etc.</t>
  </si>
  <si>
    <t>El formato GTH_FO_84 Matriz de Requisitos Legales del SG-SST se encuentra actualizado.</t>
  </si>
  <si>
    <t>actualizar el formato GTH_FO_84 Matriz de Requisitos Legales del SG-SST</t>
  </si>
  <si>
    <t>oficializar guia o instructivo de diligenciemitno del formato GTH_FO_84 Matriz de Requisitos Legales del SG-SST</t>
  </si>
  <si>
    <t>guia o instructivo de diligenciemitno del formato GTH_FO_84 Matriz de Requisitos Legales del SG-SST oficializado</t>
  </si>
  <si>
    <t>El Grupo de Control Interno evidenció la publicación en el Sistema de Gestión Integrado de Parques Nacionales el Formato: Matriz de Requisitos Legales de SG - SST GTH_FO_84, por lo cual se da cierre a la acción.</t>
  </si>
  <si>
    <t>NO CONFORMIDAD 21: GRUPO DE TALENTO HUMANO Y GRUPO DE PROCESOS CORPORATIVOS.
La sede principal del Edificio de Parques Naturales Nacionales de Colombia ubicado en calle 74, no cuenta con un espacio físico destinado a las mujeres trabajadoras gestantes y madres trabajadoras en lactancia, que les permita realizar actividades de extracción, conservación, transporte y suministro de la leche materna.</t>
  </si>
  <si>
    <t>No existía un documento base que mostrara la necesidad de contar con espacio para físico para trabajadoras gestantes y madres lactantes.</t>
  </si>
  <si>
    <t>elaborar informe tecnico que  enseñe la necesidad de contar con espacio para físico para trabajadoras gestantes y madres lactantes.</t>
  </si>
  <si>
    <t>informe de necesidad</t>
  </si>
  <si>
    <t>remitr informe al Grupo de Procesos Corporativos para tener en cuenta y esperar las instrucciones de aplicacion de mismo</t>
  </si>
  <si>
    <t>NO CONFORMIDAD 22: GRUPO DE TALENTO HUMANO
Los accidentes e incidentes laborales registrados en los formatos GTH_FO_90 formato accidentes e incidentes laborales, diligenciados para la vigencia 2022, no cuentan con la firma del representante legal, ni del representante del COPASS.</t>
  </si>
  <si>
    <t>Desconocimiento por parte de la Dirección General respecto al cumplimiento de la normatividad vigente respecto a los accidentes e incidentes laborales.</t>
  </si>
  <si>
    <t>Remitir comunicación a Dirección General, donde se relacione y se contextualice la obligatoriedad del cumplimiento de la normatividad vigente respecto a los accidentes e incidentes laborales. para recibir las instrucciones correspondientes del tema</t>
  </si>
  <si>
    <t>Elaborar y socializar fichas y/o comunicaciones, respecto a la conformación del COPASST una vez se cuente con la conformación del mismo</t>
  </si>
  <si>
    <t>Mediante memorando con radicado Orfeo No 20221200011333 de fecha 5 diciembre de 2022 se aprobó la suscripción del plan de mejoramiento.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</si>
  <si>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OBSERVACION 1: GRUPO DE TALENTO HUMANO
De la auditoría realizada se observa que al momento de la desvinculación del funcionario que tiene personal a cargo no se realiza la evaluación parcial eventual, antes de retirarse del empleo, conforme la actividad 3, del procedimiento GTH_PR_26_Desvinculacion_asistida_V_1.</t>
  </si>
  <si>
    <t>Actualizar y Socializar el procedimiento GTH_PR_26_Desvinculacion_asistida_V_1</t>
  </si>
  <si>
    <t>procedimiento GTH_PR_26_Desvinculacion_asistida_V_1actualizado y socializado</t>
  </si>
  <si>
    <t>OBSERVACIÓN 2: GRUPO DE TALENTO HUMANO De acuerdo a la revisión de los expedientes 2021440610100008E,.20214406101000024E, 2015440610100006E, 20154406101000011E, 2021440610100005E, 20164406101000003E, 2021440750100013E, 2015440610100044E, 2021440750100013E, 2021440610100001E, 2015440610100151E, 20214400610100027E se evidencia que no se encuentran diligenciados, y entregados al Grupo de Gestión, Dirección Territorial, o Área protegida, según corres-ponda, los formatos de desvinculación debidamente diligenciados y firmados, conforme la actividad 6, del procedi-miento GTH_PR_26_Desvinculacion_asistida_V_1.</t>
  </si>
  <si>
    <t>NO CONFORMIDAD 23: GRUPO DE TALENTO HUMANO
Se evidencia que el GTH_PR21 Procedimiento de reporte e investigación de accidentes e incidentes de trabajo V3, no ha sido actualizado desde febrero del 2015, el cual debería tener asociado entre sus actividades el formato GTH_F90 Investigación de Accidentes e incidentes laborales (actualizado el día 06 de noviembre de 2018) y que se viene implementando desde esa fecha.</t>
  </si>
  <si>
    <t>No se habían identificado una necesidad por parte del Grupo de Talento Humano generar una actualización en el procedimiento.</t>
  </si>
  <si>
    <t>Actualizar el procedimiento de reporte e investigación de accidentes e incidentes de trabajo</t>
  </si>
  <si>
    <t>Procedimiento de reporte e investigación de accidentes e incidentes de trabajo Actualizado</t>
  </si>
  <si>
    <t>Socializar el procedimiento  de reporte e investigación de accidentes e incidentes de trabajo</t>
  </si>
  <si>
    <t>Procedimiento de reporte e investigación de accidentes e incidentes de trabajo socializado</t>
  </si>
  <si>
    <t>NO CONFORMIDAD 24: GRUPO DE TALENTO HUMANO
Se evidencia que, para la vigencia del 2022, la entidad no ha formalizado la conformación del Comité Paritario de Seguridad y Salud en el Trabajo COPASST.</t>
  </si>
  <si>
    <t>Desconocimiento por parte de la Dirección General respecto al cumplimiento del artículo 5 de Resolución 2013 de 1986 “Por la cual se reglamenta la organización y funcionamiento de los Comités de Medicina, Higiene y Seguridad Industrial en los lugares de trabajo</t>
  </si>
  <si>
    <t>Remitir comunicación a Dirección General, donde se relacione y se contextualice la obligatoriedad del artículo 5 de Resolución 2013 de 1986 “Por la cual se reglamenta la organización y funcionamiento de los Comités de Medicina, Higiene y Seguridad Industrial en los lugares de trabajo para recibir las instrucciones correspondientes del tema</t>
  </si>
  <si>
    <t>El Grupo de Control Interno evidenció la Resolución No. 071 de 2023 del 5 de abril de 2023, donde se conformó el Comité Paritario de Seguridad y Salud en el Trabajo COPASST para el período 2023 – 2025, por lo cual se da cierre a la acción.</t>
  </si>
  <si>
    <t>RESULTADOS ENCUESTA SATISFACCIÓN</t>
  </si>
  <si>
    <t>NO CONFORMIDAD No. 1 PNN GORGONA. Se identificó en el  análisis de las encuestas de satisfacción un porcentaje del 14% al estado regular las condiciones de los senderos del Parque Nacional Naural  Gorgona</t>
  </si>
  <si>
    <t>El Area Protegida  presenta una humedad constante del 90%, que afecta constantemente el estado de los senderos</t>
  </si>
  <si>
    <t>Efectuar mantenimiento periódico (trimestral) a los senderos del Area Protegida,a cargo del  Parque  Natural</t>
  </si>
  <si>
    <t>Número de mantenimientos efectuados a los senderos del Area Protegida</t>
  </si>
  <si>
    <t>2 informes de mantenimiento de efectuados</t>
  </si>
  <si>
    <t>Se aprueba plan de mejoramiento con comunicación interna No 20221200011383 de fecha 05 de diciembre de 2022.</t>
  </si>
  <si>
    <t>Observación No.1: Los visitantes califican con un 22% de insatisfacción las actividades de avistamiento de aves del SFF Galeras.</t>
  </si>
  <si>
    <t>SANTUARIO DE FAUNA Y FLORA GALERAS</t>
  </si>
  <si>
    <t>Ubicar en un lugar visible de la cabaña de PVC donde se hace atención a visitantes, una infografía (pendón o afiche) que brinde información al visitante de las posibles especies de aves que se pueden observar en el sector.</t>
  </si>
  <si>
    <t>infografia (pendón o afiche) instalado</t>
  </si>
  <si>
    <t>Mediante memorando con radicado Orfeo No 20221200011403 de fecha 5 diciembre de 2022 se aprobó la suscripción del plan de mejoramiento. 
30/11/2023 Mediante memorando 20231200006913 del 24 de noviembre del 2023, se solicito al responsable las evidencias  de las acciones que se encuentran en estado abierto vencido.
29/12/2024: Mediante Memorandos No. 20241200002143 se dio cierre a la Observación 1, a las acciones No. 29, 31, 32, 33 y se aceptó que las no conformidades Nos. 2 y 49 se encontraban cerradas</t>
  </si>
  <si>
    <t>NO CONFORMIDAD No.1 DIRECCIÓN TERRITORIAL ANDES NORORIENTALES -. PNN Catatumbo Barí:
En el proceso de verificación realizado por el Grupo de Control Interno no se pudo evidenciar informe de implementación del Plan de Emergencias y Contingencias por Des7astres Naturales y Socionaturales - PECDNS por parte de PNN Catatumbo Barí, para la vigencia 2020 en cumplimiento de la Actividad No. 9 del Procedimiento AAMB_PR_06 Gestión del Riesgo Desastres Naturales V6.</t>
  </si>
  <si>
    <t>No se logro evidenciar el cumplimiento de las actividades de implementación del PECDNS del PNN Catatumbo Bari por los Problemas de conectvidad electrica e internet.</t>
  </si>
  <si>
    <t>Implentación del PECDNS del PNN Catatumbo Bari, en la vigencia 2021 - 2023  en la juridicción del Area Protegida.</t>
  </si>
  <si>
    <t>ACTAS Y LISTAS DE ASITENCIA Implentación PECDNS</t>
  </si>
  <si>
    <t>Se suscribe con Orfeo No 20221200012053 de fecha 26/12/2022
12/07/2023:Mediante memorando No. 20235510002383 del 27 de junio de 2023, el Responsable remitió al Grupo de Control Interno, las evidencias del Plan de Mejoramiento por Procesos - Gestión.
12/07/2023:  Mediante memorando Mediante memorando No.20231200004243 del 13 de julio de 2023 el Grupo de Control Interno informó que deben realizarse las acciones necesarias para dar cumplimiento a la acción
13/07/2023: Mediante memorando No. 20235510002393 del 27 de junio de 2023, el Responsable remitió al Grupo de Control Interno, solicitud pórroga para el día 30 de agosto de 2023
13/07/2023: Mediante memorando No. 20231200004253 del 13  de julio de 2023, el Grupo de Control Interno comunicó que el plazo de entrega de la acción es el día 14 de agosto de 2023
17/10/2023: Mediante memorando No.20235510003473  del 29 de agosto  de 2023, el reponsable remitió evidencia:Informe Implementación PECDNS 2021-2023, el Grupo de Control Interno costató que la evidencia aportada no generan el cumplimiento de la misma por lo cual mediante memorando No. 20231200005993 del 17 de octubre de 2023 comunicó que se debe aportar Informe de Implementación correspondiente a la vigencia 2022. Adiconalmente se informó que se concede prórroga para el 24 de octubre de 2023.
21/11/2023:  Medianete memorando No.20235510004373 del 3 de noviembre de 2023 el responsable remitió evidencias. El Grupo de Control Interno validó la información por lo cual mediante memorando No. 20231200006723 del 21 de noviembre de 2023 informo que para dar cierre a la  se debe remitir a el informe de implementación de la vigencia auditada para dar satisfactoriamente el cierre a la acción de la No conformidad No.1. 
30/11/2023 Mediante memorando 20231200006893 del 24 de noviembre del 2023, se solicito al responsable las evidencias  de las acciones que se encuentran en estado abierto vencido.
20/12/2023:  Mediante memorando 20235510005083  del 13  de diciembre del 2023 solicitó prórroga de la acción, mediante memorando No. xxxxx del xxxx el grupo de control interno concedió prórroga hasta el día xxxxxxx</t>
  </si>
  <si>
    <t>NO CONFORMIDAD No.2: DIRECCIÓN TERRITORIAL ANDES NORORIENTALES- PNN CATATUMBO BARÍ, EL COCUY, PISBA Y ÁREA DE ESTORAQUES:
En la verificación adelantada en la auditoría no se logró evidenciar asesoramiento por parte de la DTAN, al personal de las áreas protegidas en la estructuración y actualización de los Planes de Contingencia para Riesgo Público y en el desarrollo de la articulación interinstitucional, con las entidades involucradas con la problemática presente en las Áreas, incumpliendo la actividad 6 del Procedimiento AAMB_PR_07 Gestión del Riesgo Público V5.</t>
  </si>
  <si>
    <t>No hubo personal para acompañar a los Parques PNN CATATUMBO BARÍ, EL COCUY, PISBA Y ÁREA DE ESTORAQUES en el proceso de ajustes de los PCRP en la Vigencia 2020 - 2021</t>
  </si>
  <si>
    <t>Realizar acompañamiento a las AP en las PNN CATATUMBO BARÍ, EL COCUY, PISBA Y ÁREA DE ESTORAQUES en los ajsutes del PCRP par la vigencia 2021 - 2023</t>
  </si>
  <si>
    <t>comunicaciones ( Email_ Oficio - Memorandos) acompañando proceso de asjutes de  los PCRP</t>
  </si>
  <si>
    <t xml:space="preserve">Se suscribe con Orfeo No 20221200012053 de fecha 26/12/2022
27/06/2023: Mediante memorando No. 20235510002123 de fecha 6 de junio de 2023, el responsable solicito modificación de la descripción de la acción de la No Conformidad No. 2.
27/06/2023: : Mediante memorando No. 20231200003603  de fecha 28 de junio de 2023, el Grupo de Control Interno, informó que no se concede cambio a la descripción de la acción, debido a que está no cumple con la actividad No.6 del Procedimiento.
12/07/2023:Mediante memorando No. 20235510002383 del 27 de junio de 2023, el Responsable remitió al Grupo de Control Interno, las evidencias del Plan de Mejoramiento por Procesos - Gestión.
12/07/2023:  Mediante memorando Mediante memorando No.20231200004243 del 13 de julio de 2023 el Grupo de Control Interno informó que deben realizarse las acciones necesarias para dar cumplimiento a la acción
13/07/2023: Mediante memorando No. 20235510002393 del 27 de junio de 2023, el Responsable remitió al Grupo de Control Interno, solicitud pórroga para el día 30 de agosto de 2023
13/07/2023: Mediante memorando No. 20231200004253 del 13  de julio de 2023, el Grupo de Control Interno comunicó que el plazo de entrega de la acción es el día 14 de agosto de 2023
17/10/2023: Mediante memorando No.20235510003473 del 29 de agosto de 2023, el reponsable remitió solicutd de prórroga para el cumplimiento de la acción, el Grupo de Control Interno evaluó la justificiacón y mediante memorando No. 20231200005993  del 17 de octubte de 2023 informó la ampliación para la ejecución de la acción, con fecha del 15 de noviembre de 2023.
30/11/2023 Mediante memorando 20231200006893 del 24 de noviembre del 2023, se solicito al responsable las evidencias  de las acciones que se encuentran en estado abierto vencido.
20/12/2023:  Mediante memorando 20235510005083  del 13  de diciembre del 2023 solicitó prórroga de la acción, mediante memorando No. xxxxx del xxxx el grupo de control interno concedió prórroga hasta el día xxxxxxx
</t>
  </si>
  <si>
    <t>NO CONFORMIDAD No 4. DTAN, PNN COCUY, SUBDIRECCIÓN DE GESTIÓN Y MANEJO:
De la verificación realizada para el PNN Cocuy se evidencia que no se encuentra adoptada la actualización del plan de manejo mediante acto administrativo, sin que exista evidencia física o digital de los motivos que han impedido dicha adopción, incumpliendo el Procedimiento AMSPNN_PR_20 Actualización Instrumentos de Planeación V3</t>
  </si>
  <si>
    <t>No se ha convocado una reunión con los tres niveles para revisar el tema que corresponde a la actualización del plan de manejo del PNN Cocuy</t>
  </si>
  <si>
    <t>Memorando enviados por Tecnico DTAN  con la convocatoria a reunión de los 3 niveles</t>
  </si>
  <si>
    <t>Se suscribe con Orfeo No 20221200012053 de fecha 26/12/2022
12/07/2023:Mediante memorando No. 20235510002383 del 27 de junio de 2023, el Responsable remitió al Grupo de Control Interno, las evidencias del Plan de Mejoramiento por Procesos - Gestión.
12/07/2023:  Mediante memorando Mediante memorando No.20231200004243 del 13 de julio de 2023 el Grupo de Control Interno informó que deben realizarse las acciones necesarias para dar cumplimiento a la acción
13/07/2023: Mediante memorando No. 20235510002393 del 27 de junio de 2023, el Responsable remitió al Grupo de Control Interno, solicitud pórroga para el día 30 de agosto de 2023
13/07/2023: Mediante memorando No. 20231200004253 del 13  de julio de 2023, el Grupo de Control Interno comunicó que el plazo de entrega de la acción es el día 14 de agosto de 2023
17/10/2023: Mediante memorando No.20235510003473  del 29 de agosto  de 2023, el reponsable remitió evidencia:Lista de asistencia del Análisis Plan de Manejo PNN El Cocuy, el Grupo de Control Interno costató que la evidencia aportada no generan el cumplimiento de la misma por lo cual mediante memorando No. 20231200005993 del 17 de octubre 2023 comunicó que se debe aportar documentación que indique la actualización del Plan de Manejo. Adiconalmente se informó que se concede prórroga para el 24 de octubre de 2023.
21/11/2023:  Medianete memorando No.20235510004373 del 3 de noviembre de 2023 el responsable remitió evidencias. El Grupo de Control Interno validó la información por lo cual mediante memorando No. 20231200006723 del 21 de noviembre de 2023  socializó el cierre de la No conformidad No.4</t>
  </si>
  <si>
    <t>La RNN Puinawai no Presentó los reportes  del protocolo de PVC conforme a los lineamientos establecidos en el documento vigente de PVC,  para la revisión del Nivel Territorial y validación del Nivel Central, incumpliendo la generación de evidencias establecidas en el Riesgo No. 22 del proceso Autoridad Ambiental como son los 
informes trimestrales del protocolo de PVC.</t>
  </si>
  <si>
    <t>La RNN Puinawai no cuenta con personal para avanzar en la formulación e implementación del Protocolo de Prevención, Vigilancia y Control, que le permita dar cumplimiento al reporte cuatrimestral del riesgo No. 22, consistente en la generación de informes trimestrales de PVC.</t>
  </si>
  <si>
    <t>RESERVA NACIONAL NATURAL PUINAWAI</t>
  </si>
  <si>
    <t>Identificar y socializar al interior de la RNN Puinawai los documentos: Informe trimestral de acciones de PVC, Programación de trimestral de recorridos de PVC, Ejecución trimestral de recorridos de PVC, procedimiento Prevención, Vigilancia y Control, Lineamiento de prevención, vigilancia y control, Lineamientos para la Formulación e Implementación de Protocolos de PVC, del proceso Autoridad Ambiental.</t>
  </si>
  <si>
    <t>Acta de socialización</t>
  </si>
  <si>
    <t>Suscrito mediante orfeo No 20221200011473 del 06-12-2022
GCI 20/04/2023: Mediante orfeo no. 20235000001693   de fecha 16-02-2023 el responsable solicitó prórroga para el cumplimiento del Plan de Mejoramiento para la fecha 29/05/2023 , a razón de  que los procesos de contratación se encuentan en proceso. 
GCI:20/04/2023: El Grupo de Control Interno mediante memorando no.20235000001693 de  fecha 16-02-2023 concedió la prórroga para el cumplimiento del Plan de Mejoramiento 
30/11/2023 Mediante memorando 20231200006863 del 24 de noviembre del 2023, se solicito al responsable las evidencias  de las acciones que se encuentran en estado abierto vencido.
27/12/2023: Cerrada mediante memroando No. 20231200005183 del 14 de spetiembre de 2023</t>
  </si>
  <si>
    <t>Incluir en el ejercicio de planeación para la vigencia 2023 la contratación por prestación de servicios de un profesional para abordar los temas asociados al proceso Autoridad Ambienta.</t>
  </si>
  <si>
    <t>Profesional vinculado mediante Contrato de prestación de servicios</t>
  </si>
  <si>
    <t>Suscrito mediante orfeo No 20221200011473 del 06-12-2022
GCI 20/04/2023: Mediante orfeo no. 20235000001693   de fecha 16-02-2023 el responsable solicitó prórroga para el cumplimiento del Plan de Mejoramiento para la fecha 29/05/2023 , a razón de  que los procesos de contratación se encuentan en proceso. 
GCI:20/04/2023: El Grupo de Control Interno mediante memorando no.20235000001693 de  fecha 16-02-2023 concedió la prórroga para el cumplimiento del Plan de Mejoramiento 
Se concedió prorroga mediante orfeo radicado No 20231200003283 del 14-06-2023 
30/11/2023 Mediante memorando 20231200006863 del 24 de noviembre del 2023, se solicito al responsable las evidencias  de las acciones que se encuentran en estado abierto vencido.
27/12/2023: Cerrada mediante memroando No. 20231200005183 del 14 de spetiembre de 2023</t>
  </si>
  <si>
    <t>Generar e implementar el protocolo de prevención, Vigilancia y Control, de conformidad con los documentos del Sistema de Gestión Integrado, del Proceso Autoridad Ambiental.</t>
  </si>
  <si>
    <t>Protocolo de PVC formulado y en implementación</t>
  </si>
  <si>
    <t>Suscrito mediante orfeo No 20221200011473 del 06-12-2022
Se concedió prorroga mediante orfeo radicado No 20231200003283 del 14-06-2023 
30/11/2023 Mediante memorando 20231200006863 del 24 de noviembre del 2023, se solicito al responsable las evidencias  de las acciones que se encuentran en estado abierto vencido.
27/12/2023: Mediante memorando No.  20235000015933 del 12 de diciembre de 2023 el responsable remitió evidencias para el cierre de la acción,  el Grupo de Control Interno valido las evidencias, por lo cual mediante memorando No. 20231200008513 del 27 de diciembre de 2023 socializó el cierre de la acción.</t>
  </si>
  <si>
    <t>INFORME FINAL DE GESTIÓN DE TRÁMITES - LIQUIDACIONES GRUPO DE TRAMITES Y EVALUACIÓN AMBIENTAL GTEA - GRUPO DE GESTIÓN FINANCIERA GGF - VIGENCIA DEL 1 ENERO DE 2021 AL 30 DE ABRIL DEL 2022</t>
  </si>
  <si>
    <r>
      <rPr>
        <b/>
        <sz val="10"/>
        <color theme="1"/>
        <rFont val="Arial"/>
      </rPr>
      <t>NO CONFORMIDAD No. 3: SUBDIRECCIÓN ADMINISTRATIVA Y FINANCIERA Y EL GRUPO DE TECNOLOGÍAS DE LA INFORMACIÓN Y LAS COMUNICACIONES GTIC.</t>
    </r>
    <r>
      <rPr>
        <sz val="10"/>
        <color theme="1"/>
        <rFont val="Arial"/>
      </rPr>
      <t xml:space="preserve"> 
En cumplimiento del marco normativo de la la Resolución No 321 de 2015, modificada por la Resolución 538 de 2015, de acuerdo a la racionalización de trámites, se evidencia que no se ha implementado por la Subdirección Administrativa y Financiera, y el Grupo de Tecnologías de la Información y las Comunicaciones GTIC, el software y/o herramienta liquidadora de servicios de evaluación y seguimiento de los trámites de la entidad.</t>
    </r>
  </si>
  <si>
    <t xml:space="preserve">No se definieron las reglas de negocio que permiten finalizar el desarrollo para implementar el modulo  liquidador. 
</t>
  </si>
  <si>
    <t>GRUPO DE TECNOLOGÍAS DE LA INFORMACIÓN Y LAS COMUNICACIONES</t>
  </si>
  <si>
    <t>Dar cumplimiento a la solicitud realizada por el Usuario  para la liquidación de trámites a traves de la Ventanilla ünica.</t>
  </si>
  <si>
    <t>URL en la pagina web para el ingreso a VU (Modulo liquidador trámites)</t>
  </si>
  <si>
    <t>CARLOS FREDY REY</t>
  </si>
  <si>
    <t>Suscrito mediante orfeo No 20221200011503 del 06-12-2022
28/06/2023: Se radica el memorando N° 20231200003703, a través del cual se solicita al proceso responsable de Tecnologías de la Información y Comunicaciones, enviar las evidencias de las acciones que vencen el 30 de junio de 2023.
17/07/2023: mediante memoranto N° 20231200004333 del 18 de julio de 20123, el Grupo de Control Interno aprueba la prorroga solicitada a través del memorando No. 20231600157813 del 12 de julio de 2023 por el Grupo Tecnologías de la Información y las Comunicaciones, por lo que se procederá a realizar el ajuste de la fecha de cumplimiento al 30 de septiembre de 2023 para la acción planteada.
29/09/2023: a través de memorando No. 20231200005283 del día 29 de septiembre de 2023 se solicitó al coordinador del Grupo de Tecnologías y Seguridad de la Información, enviar las evidencias de cumplimiento correspondientes a la acción planteada para este Plan de Mejoramiento. Se radica el memorando N° 20231200003703, a través del cual se solicita al proceso responsable de Tecnologías de la Información y Comunicaciones, enviar las evidencias de las acciones que vencen el 30 de junio de 2023.
17/07/2023: mediante memoranto N° 20231200004333 del 18 de julio de 20123, el Grupo de Control Interno aprueba la prorroga solicitada a través del memorando No. 20231600157813 del 12 de julio de 2023 por el Grupo Tecnologías de la Información y las Comunicaciones, por lo que se procederá a realizar el ajuste de la fecha de cumplimiento al 30 de septiembre de 2023 para la acción planteada.
29/09/2023: a través de memorando No. 20231200005283 del día 29 de septiembre de 2023 se solicitó al coordinador del Grupo de Tecnologías y Seguridad de la Información, enviar las evidencias de cumplimiento correspondientes a la acción planteada para este Plan de Mejoramiento.
12/10/2023: A través del memorando No. 20231600158893 del 10 de octubre de 2023, el grupo responsable informa que no ha podido cumplir con la acción propuesta, por lo que el GCI emitirá un memorando nuevo solicitando una nueva fecha de entrega. 
24/10/2023: A través de memorando No. 20231200006103 del 23 de octubre de 2023, el GCI solicita al grupo responsable informar la nueva fecha de entrega de la acción pendiente.
16/11/2023: a través de memorando No. 20231600159333 del 26 de octubre de 2023, el proceso responsable solicita prorroga para el cumplimiuento de la acción propuesta.
28/11/2023: mediante memorando No 20231200006553 del 14 de noviembre de 2023 se aprueba solicitud de prorroga hasta el 30 de junio de 2024</t>
  </si>
  <si>
    <r>
      <rPr>
        <b/>
        <sz val="10"/>
        <color theme="1"/>
        <rFont val="Arial"/>
      </rPr>
      <t>NO CONFORMIDAD No. 3: SUBDIRECCIÓN ADMINISTRATIVA Y FINANCIERA Y EL GRUPO DE TECNOLOGÍAS DE LA INFORMACIÓN Y LAS COMUNICACIONES GTIC.</t>
    </r>
    <r>
      <rPr>
        <sz val="10"/>
        <color theme="1"/>
        <rFont val="Arial"/>
      </rPr>
      <t xml:space="preserve"> 
En cumplimiento del marco normativo de la la Resolución No 321 de 2015, modificada por la Resolución 538 de 2015, de acuerdo a la racionalización de trámites, se evidencia que no se ha implementado por la Subdirección Administrativa y Financiera, y el Grupo de Tecnologías de la Información y las Comunicaciones GTIC, el software y/o herramienta liquidadora de servicios de evaluación y seguimiento de los trámites de la entidad.</t>
    </r>
  </si>
  <si>
    <t>Atender los parametros solicitados al GTEA para la liquidación de trámites.</t>
  </si>
  <si>
    <t>Memorando Orfeo parametros solicitados</t>
  </si>
  <si>
    <t xml:space="preserve">Suscrito mediante orfeo No 20221200011503 del 06-12-2022
28/06/2023: Se radica el memorando N° 20231200003703, a través del cual se solicita al proceso responsable de Tecnologías de la Información y Comunicaciones, enviar las evidencias de las acciones que vencen el 30 de junio de 2023.
17/07/2023: mediante memoranto N° 20231200004333 del 18 de julio de 20123, el Grupo de Control Interno aprueba la prorroga solicitada a través del memorando No. 20231600157813 del 12 de julio de 2023 por el Grupo Tecnologías de la Información y las Comunicaciones, por lo que se procederá a realizar el ajuste de la fecha de cumplimiento al 30 de septiembre de 2023 para la acción planteada.
29/09/2023: a través de memorando No. 20231200005283 del día 29 de septiembre de 2023 se solicitó al coordinador del Grupo de Tecnologías y Seguridad de la Información, enviar las evidencias de cumplimiento correspondientes a la acción planteada para este Plan de Mejoramiento.
23/10/2023: a través de memorando No. 20231600158703 del 28 de septiembre de 2023 el procesos responsable remite el memorando donde solicita los parametros a tener en cuenta para la programación del software, como fórmulas, variables, valores y demás datos pertinentes.
24/10/2023: A través del memorando No. 20231200006213 del 24 de octubre de 2023, el Grupo de Control Interno solicitó al proceso proceso responsable sopotar las evidencias para proceder con el cierre de la acción.
28/11/2023: a través de memorando No. 20231200006843 del 23 de noviembre de 2023 se informa al responsable de proceso sobre el cierre de la acción propuesta.
</t>
  </si>
  <si>
    <t>OBSERVACIÓN 7: Al verificar las evidencias aportadas por el proceso de Gestión Financiera, respecto al cumplimiento de la actividad No 10, del procedimiento Recepción de información financiera de los convenios, proyectos de cooperación nacional no oficial e internacional para registros en los estados financieros, en cuanto a la retroalimentación trimestral por información pendiente, incoherencias u otras temas específicos, no se cumple con lo establecido respecto a la remisión del memorando, así como tampoco se evidencia el cumplimiento de la periodicidad de la misma que indica “Trimestralmente”, toda vez que, no se está remitiendo la información de manera oportuna por parte de la Oficina Asesora de Planeación, dentro de los tiempos establecidos.</t>
  </si>
  <si>
    <t>OFICINA ASESORA DE PLANEACIÓN</t>
  </si>
  <si>
    <t>Solicitar al Grupo de Gestión Financiera la modificación de los siguientes documentos:
Procedimiento Recepción de información financiera de los convenios/proyectos de cooperación nacional no oficial e internacional para registro en los estados financieros código GRFN_PR_23
y  manual de políticas contables operativas y anexos código GRFN_MN_01, 
En lo relacionado a los plazos y responsabilidades de la Oficina Asesora de Planeación, con el objetivo de ajustar la periodicidad de la remisión y el control de la información de los proyectos de cooperación internacionales de la Entidad como insumo entregado por la OAP y estandarizar los dos documentos, teniendo en cuenta el marco normativo y que la actividad depende de terceros, y generar la revisión del documento previa oficialización por la Jefe Oficina Asesora de Planeación</t>
  </si>
  <si>
    <t>Comunicación y/o asistencia con los aportes de la OAP al Grupo de Gestión de Recursos Financieros.</t>
  </si>
  <si>
    <t>Suscripción Plan de mejoramiento  mediante memorando No 20221200011923 de fecha 22 de diciembre del 2022.
15/06/2023:  Mediante memorandoNo.20231400001593 de fecha 13 de junio de 2023, el Responsable solicitó prórroga para el cumplimiento de las acciones para el día 30 de octubre de 2023, ya que no cuentan con la evidencia. 
15/06/2023: Mediante memorando No. 20231200003343 de fecha 15 de junio de 2023, el Grupo de Control Interno aprobó la prórroga para el cumplimiento de la acción de mejora.
15/12/2023: Mediante memorando No.20231200007193  del 4 de diciembre de 2023, se requirio evidencias de las acciones que se encuenrtan en estado abierto vencidas con el fin de actualizar la matriz.
15/12/2023 : Mediante memorando No. 20231200008113 del 14 diciembre de 2023 se socializó el cierre acción de la observación no. 7.</t>
  </si>
  <si>
    <t>Al verificar las evidencias aportadas por el proceso de Gestión Financiera, respecto al cumplimiento de la actividad No 10, del procedimiento Recepción de información financiera de los convenios, proyectos de cooperación nacional no oficial e internacional para registros en los estados financieros, en cuanto a la retroalimentación trimestral por información pendiente, incoherencias u otras temas específicos, no se cumple con lo establecido respecto a la remisión del memorando, así como tampoco se evidencia el cumplimiento de la periodicidad de la misma que indica “Trimestralmente”, toda vez que, no se está remitiendo la información de manera oportuna por parte de la Oficina Asesora de Planeación, dentro de los tiempos establecidos.</t>
  </si>
  <si>
    <t>Oficialización de los cambios solicitados en los documentos:
Procedimiento Recepción de información financiera de los convenios/proyectos de cooperación nacional no oficial e internacional para registro en los estados financieros código GRFN_PR_23 y
Manual de políticas contables operativas y anexos código GRFN_MN_01, en lo relacionado 
a las responsabilidad de la OAP para los Proyectos de Cooperación Nacional o Internacional.</t>
  </si>
  <si>
    <t>Procedimiento Recepción de información financiera de los convenios/proyectos de cooperación nacional no oficial e internacional para registro en los estados financieros código GRFN_PR_23 
manual de políticas contables operativas y anexos código      GRFN_MN_01 actualizado y oficializado</t>
  </si>
  <si>
    <t>Suscripción Plan de mejoramiento  mediante memorando No 20221200011923 de fecha 22 de diciembre del 2022.
15/12/2023: Mediante memorando No. 20231200007223 del 4 de diciembre de 2023, se requirio evidencias de las acciones que se encuenrtan en estado abierto vencidas con el fin de actualizar la matriz.</t>
  </si>
  <si>
    <t>INFORME FINAL AUDITORIA INTERNA AL PROCESO DE GESTIÓN DE RECURSOS FINANCIEROS SOBRE LOS PROCEDIMIENTOS - VIGENCIA 01 ABRIL 2021 HASTA 30 ABRIL DE 2022.</t>
  </si>
  <si>
    <t>NO CONFORMIDAD No.1: DIRECCIÓN TERRITORIAL CARIBE
Como resultado de la verificación realizada en el desarrollo del Procedimiento Seguimiento a la Emisión y Entrega de Informes Financieros en los Contratos de Prestación de Servicios Ecoturísticos Comunitarios, se evidencia el incumplimiento del punto del control de la actividad No 9 relacionado con la Certificación debidamente firmada del valor de la cuota de remuneración del contrato de prestación de servicios comunitarios No 001 de 2008, suscrito conla Empresa Comunitaria Nativos Activos y el Parque Nacional Natural Corales del Rosario y de San Bernardo para la vigencia 2021.</t>
  </si>
  <si>
    <t>Porque no  realizaba una planeación adecuada  para llevar a cabo  todas las actividades que tenía a cargo</t>
  </si>
  <si>
    <t>Establecer  cronograma a la DT indicando la fechas en que deben realizarse los desplazamientos a las APs para las visitas de revisión, durante la vigencia 2023</t>
  </si>
  <si>
    <t>Cronograma de desplazamientos</t>
  </si>
  <si>
    <t>Suscripción Plan de mejoramiento  mediante memorando No 20221200011913 de fecha 22 de diciembre del 2022.
06/06/20023: Mediante memorando No.20231200002913 de fecha 23 de mayo de 2023, se requirió al responsable evidencia de las acciones vencidas .
23/06/2023: mediante memorando 20236500002033 del 30 de mayo de 2023 la DTCA informa que las evidencias se encuentran disponibles en el drive, las cuales fueron verificadas por parte del GCI y se procede al cierre.
23/06/2023: mediante memorando 20231200003393 del 23 de junio de 2023 el GCI dió respuesta a la solicitud de cierre.
30/11/2023 Mediante memorando No.20231200006923 del 24 de noviembre del 2023, se solicito al responsable las evidencias  de las acciones que se encuentran en estado abierto vencido.
22/07/2024 Se presenta cronograma de cuatro (4) visitas de forma trimestral para la vigencia 2023, con lo cual se cumple la acción, pero no ha evidencia para determinar su efectividad, por lo tanto la acción ques en estado cumplido abierto.</t>
  </si>
  <si>
    <t>Efectuar el diligenciamiento de la matriz de comisiones en el tiempo establecido</t>
  </si>
  <si>
    <t>Matriz de comisiones</t>
  </si>
  <si>
    <t>Suscripción Plan de mejoramiento  mediante memorando No 20221200011913 de fecha 22 de diciembre del 2022.</t>
  </si>
  <si>
    <t>NO CONFORMIDAD No.2: DIRECCIÓN TERRITORIAL CARIBE- DIRECCIÓN TERRITORIAL ORINOQUIA
Como resultado de la verificación realizada en el desarrollo del Procedimiento Seguimiento a la Emisión y Entrega de Informes Financieros en los Contratos de Prestación de Servicios Ecoturísticos Comunitarios, se evidencia el incumplimiento en la periodicidad establecida en la actividad No 14 relacionado con la causación de la cuota de remuneración con las empresas comunitarias con las cuales se tienen suscritos los contratos de prestación de servicios Ecoturísticos Comunitarios.</t>
  </si>
  <si>
    <t>Suscripción Plan de mejoramiento  mediante memorando No 20221200011913 de fecha 22 de diciembre del 2022.
06/06/20023: Mediante memorando No.20231200002913 de fecha 23 de mayo de 2023, se requirió al responsable evidencia de las acciones vencidas .
23/06/2023: mediante memorando 20236500002033 del 30 de mayo de 2023 la DTCA informa que las evidencias se encuentran disponibles en el drive, las cuales fueron verificadas por parte del GCI y se procede al cierre.
23/06/2023: mediante memorando 20231200003393 del 23 de junio de 2023 el GCI dió respuesta a la solicitud de cierre.
30/11/2023 Mediante memorando No.20231200006923 del 24 de noviembre del 2023, se solicito al responsable las evidencias  de las acciones que se encuentran en estado abierto vencido.</t>
  </si>
  <si>
    <t>NO CONFORMIDAD No.3: GRUPO DE GESTIÓN FINANCIERA- DIRECCIÓN TERRITORIAL CARIBE - DIRECCIÓN TERRITORIAL AMAZONIA- DIRECCIÓN TERRITORIAL ORINOQUIA- DIRECCIÓN TERRITORIAL ANDES OCCIDENTALES.
Se reflejan saldos en bancos como resultado de la no ejecución total de los recursos solicitados como PAC por algunas Direcciones Territoriales, incumpliendo el indicador establecido que define que no se deben mantener recursos financieros en bancos que ya se encuentran obligados y programados para pagos, incumplimiento también en los indicadores INPANUT (Indicador del PAC No utilizado), y en el indicador de saldo Documentos de recaudo por clasificar (60 días de plazo) , sin embargo se siguen asignando recursos por parte del Grupo de Gestión Financiera lo que no permite garantizar el cumplimiento de las directrices establecidas por el Ministerio de Hacienda y Crédito Público (MHCP) y lineamientos internos de la Circular para Ejecución de PAC, no reflejan eficacia en aras de asegurar su cumplimiento</t>
  </si>
  <si>
    <t>Porque no se realizan depuraciones, seguimientos y análisis correspondientes que conlleven a implementar acciones correctivas a tiempo.</t>
  </si>
  <si>
    <t>Realizar comités de seguimiento mensual de verificación de depuración de  los saldos de las cuentas contables</t>
  </si>
  <si>
    <t>NO CONFORMIDAD No.6: DIRECCION TERRITORIAL CARIBE- GRUPO DE GESTIÓN FINANCIERA
Se evidencian saldos de vigencias anteriores en la cuenta 190603 AVANCES PARA VIÁTICOS Y GASTOS DE VIAJE (PARQUES NACIONALES Y SUBCUENTA FONAM - PNNC) como el correspondiente a la DTAM por valor de $833.333 desde el 01 de enero de 2018 y el de la DTCA por valor de $410.840, se evidencia que no se realizó
la verificación y análisis que permitiera legalizar estos anticipos con la Direcciones Territoriales correspondientes.</t>
  </si>
  <si>
    <t>Porque dado que los saldos de otras cuentas eran mas elevados se priorizaron las depuraciones de acuerdo a ese criterio.</t>
  </si>
  <si>
    <t>NO CONFORMIDAD No. 9: DIRECCIÓN TERRITORIAL CARIBE
De acuerdo con la Actividad No. 3 del Procedimiento Sostenibilidad Contable, no se evidenciaron como lo establece el punto de control “…Anexo al Informe Descriptivo PCIC - Seguimiento Información Contable (Trimestral)…”, los correos electrónicos correspondientes a las Direcciones Territoriales Caribe y Pacifico, informando el cierre de la vigencia.</t>
  </si>
  <si>
    <t>Por falta de conocimiento y de seguimiento a la aplicación y cumplimiento de cada una de las actividades y puntos de control que describe el procedimiento.</t>
  </si>
  <si>
    <t>Socializar el Procedimiento Sostenibilidad Contable con el equipo interno de trabajo.</t>
  </si>
  <si>
    <t>listado de asistencia con ayuda de memoria</t>
  </si>
  <si>
    <t>Suscripción Plan de mejoramiento  mediante memorando No 20221200011913 de fecha 22 de diciembre del 2022.
06/06/20023: Mediante memorando No.20231200002913 de fecha 23 de mayo de 2023, se requirió al responsable evidencia de las acciones vencidas .
23/06/2023: mediante memorando 20236500002033 del 30 de mayo de 2023 la DTCA informa que las evidencias se encuentran disponibles en el drive, las cuales fueron verificadas por parte del GCI y se procede al cierre.
23/06/2023: mediante memorando 20231200003393 del 23 de junio de 2023 el GCI dió respuesta a la solicitud de cierre
30/11/2023 Mediante memorando No.20231200006923 del 24 de noviembre del 2023, se solicito al responsable las evidencias  de las acciones que se encuentran en estado abierto vencido.
22/07/2024 Se presenta lista de asistencia a socialización de procedimiento de sostenibilidad contable con asistencia de 2 Servidores Hernán Suarez y Jaime Lizarazo de fecha 17/01/2023, sin embargo no se presenta evidencia de efectividad de la acción , la accion queda en estado cumplido abierta.</t>
  </si>
  <si>
    <t>Por falta de conocimiento y de seguimiento a la aplicación y cumplimiento de cada una de las actividades y puntos de control que describe el procedimiento7</t>
  </si>
  <si>
    <t>Realizar  seguimiento mensual del cumplimiento de las actividad N 3 del Procedimiento Sostenibilidad Contable.</t>
  </si>
  <si>
    <t>correos electrónicos  informando el cierre de la
vigencia.</t>
  </si>
  <si>
    <t>NO CONFORMIDAD No.10: DIRECCIÓN TERRITORIAL CARIBE- DIRECCIÓN TERRITORIAL ANDES NORORIENTALES- DIRECCIÓN TERRITORIAL PACIFICO:
Al verificar las certificaciones correspondiente de la información registrada en la matriz de ingresos de visitantes por cada área protegida, se evidencia que las Direcciones Territoriales están incumpliendo lo relacionado con: “…Esta información debe ser remitida dentro de los seis primeros días calendario del mes siguiente del reporte…”. y en algunos casos se encuentran sin firma.</t>
  </si>
  <si>
    <t>Porque desde el grupo interno no se ha planteado la justificación para solicitar la aprobación del cambio</t>
  </si>
  <si>
    <t>Socializar con las AP el procedimeinto  realizando énfasis en los tiempos de entrega de la información requerida para realizar la certificación</t>
  </si>
  <si>
    <t>Suscripción Plan de mejoramiento  mediante memorando No 20221200011913 de fecha 22 de diciembre del 2022.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t>
  </si>
  <si>
    <t>Remitir los certificados dentro de los seis primeros días calendario del mes siguiente del reporte.</t>
  </si>
  <si>
    <t>memorando remisorio con la certifiación debidamente firmada</t>
  </si>
  <si>
    <t>NO CONFORMIDAD No.10: DIRECCIÓN TERRITORIAL CARIBE- DIRECCIÓN TERRITORIAL ANDES NORO-RIENTALES- DIRECCIÓN TERRITORIAL PACIFICO:
Al verificar las certificaciones correspondientes de la información registrada en la matriz de ingresos de visitantes por cada área protegida, se evidencia que las Direcciones Territoriales están incumpliendo lo relacionado con: “…Esta información debe ser remitida dentro de los seis primeros días calendario del mes siguiente del reporte…”. y en algunos casos se encuentran sin firma.</t>
  </si>
  <si>
    <t>Realizar y enviar la solicitud de cambio de documentación del SGI al proceso de GRF, para su revisión y aprobación.</t>
  </si>
  <si>
    <t>Memorando de remisión con formato DE_FO_17 diligenciado</t>
  </si>
  <si>
    <t>Suscripción Plan de mejoramiento  mediante memorando No 20221200011913 de fecha 22 de diciembre del 2022.
06/06/2023: Mediante memorando No.20231200002913 de fecha 23 de mayo de 2023, se requirió al responsable evidencia de las acciones vencidas .
30/11/2023 Mediante memorando No.20231200006923 del 24 de noviembre del 2023, se solicito al responsable las evidencias  de las acciones que se encuentran en estado abierto vencido.</t>
  </si>
  <si>
    <t>No se esta entregando la información dentro de los tiempos previstos de acuerdo a lo establecido en la actividad 15, del Procedimiento Recaudo y registro de derecho de ingreso</t>
  </si>
  <si>
    <t>Proyectar  y enviar el informe de ecoturismo  al nivel central en los 6 dias calendario de cada mes con las firmas del director territorial.</t>
  </si>
  <si>
    <t>memorandos enviados con el informe de ecoturismo mensual</t>
  </si>
  <si>
    <t>Suscripción Plan de mejoramiento  mediante memorando No 20221200011933 de fecha 22 de diciembre del 2022.
06/06/2023: Mediante memorando No.20231200002913 de fecha 23 de mayo de 2023, se requirió al responsable evidencia de las acciones vencidas.
13/07/2023:Mediante memorando No. 20235510002393 del 27 de junio de 2023, el Responsable remitió al Grupo de Control Interno, solicitud pórroga para el día 30 de agosto de 2023.
13/07/2023: El Grupo de Control Interno, mediante memorando No.20231200004253 de fecha 13 de julio de 2023 , concedió prorroga de la acción para el día 31 de julio de 2023
30/11/2023 Mediante memorando 20231200006893 del 24 de noviembre del 2023, se solicito al responsable las evidencias  de las acciones que se encuentran en estado abierto vencido.
20/12/2023: Cerrada mediante memorando No.20231200005713 del 10 de octubre de 2023</t>
  </si>
  <si>
    <t xml:space="preserve">INFORME FINAL AUDITORIA INTERNA AL PROCESO DE GESTIÓN DE RECURSOS FINANCIEROS VIGENCIA ABRIL 2020 HASTA MARZO 31 DE 2021 </t>
  </si>
  <si>
    <t>NO CONFORMIDAD No. 1: No se evidencian en el desarrollo de la auditoría interna al Proceso Gestión de Recursos Financieros - Nivel Central y Direcciones Territoriales, las pre conciliaciones Bancarias correspondientes al procedimiento Gestión Contable – Código:GRFN_PR_15. Por parte del Nivel Territorial incumpliendo la actividad No. 4 y 5.</t>
  </si>
  <si>
    <t>Por falta de seguimiento y verificación de las actividades realizadas.</t>
  </si>
  <si>
    <t>Implementar y aplicar cada una de las actividades y puntos de control descritos con la periodicidad indicada en el procedimiento de Gestión Contable GRFN_PR_15</t>
  </si>
  <si>
    <t>preconciliaciones mensuales saldos contables vs bancos</t>
  </si>
  <si>
    <t>Suscripción Plan de mejoramiento  mediante memorando No 20221200012253 de fecha 28 de diciembre del 2022.
30/11/2023 Mediante memorando No.20231200006923 del 24 de noviembre del 2023, se solicito al responsable alistar las evidencias  de las acciones que se encuentran proximas a vencer (15 de diciembre de 2023).
22/07/2024  Se presentan trazabilidad de documentos contables en la vigencia 2021, tales como : Relación de ingresos,  Relación egresos, Boletin caja bancos, pagos, relación de beneficiario final, con lo cual se establece que la acción queda en estado cumplida-cerrada.</t>
  </si>
  <si>
    <t>Socializar al interior del equipo financiero de la DTCA el procedimiento Gestión Contable – Código: GRFN_PR_15,</t>
  </si>
  <si>
    <t>acta de reunión</t>
  </si>
  <si>
    <t>Suscripción Plan de mejoramiento  mediante memorando No 20221200012253 de fecha 28 de diciembre del 2022.
06/06/20023: Mediante memorando No.20231200002913 de fecha 23 de mayo de 2023, se requirió al responsable evidencia de las acciones vencidas .
30/11/2023 Mediante memorando No.20231200006923 del 24 de noviembre del 2023, se solicito al responsable las evidencias  de las acciones que se encuentran en estado abierto vencido.
22/07/2024 Se presenta acta de reunion del 9/01/2023  en donde se socializó al interior del equipo financiero de la DTCA el procedimiento Gestión Contable – Código: GRFN_PR_15 con participación de 3 Funcionarios. La acción queda en estado cumplida - cerrada</t>
  </si>
  <si>
    <t xml:space="preserve">NO CONFORMIDAD No. 2: DTCA – DTAO – GGF  Se evidenció que para el cierre de la vigencia 2020 y a marzo de 2021 presenta la DTCA en cuanto a saldos de convenios sin legalizar de la cuenta 190801 un valor de $172.467.257 – FONAM vigencia 2014 y $554.571.162 correspondiente a vigencias anteriores desde la vigencia 2016.
La situación descrita anteriormente trae como consecuencias medidas negativas por parte del Ministerio de Hacienda – GRUPO PAC, en cuanto a la penalización con la no colocación de PAC para PNNC, por el déficit de recaudo fiscal, como se ha advertido en mesa de trabajo con el Ministerio de Hacienda y esto significaría incumplimiento en cuanto al pago de las obligaciones contraídas con proveedores de bienes o servicios de la entidad que pueden terminar en reclamaciones contractuales, incumpliendo el Procedimiento GESTIÓN CONTABLE Código: GRFN_PR_15 – Actividades No. 11 y 15. </t>
  </si>
  <si>
    <t>No existía apropiación de la ejecución de la actividad de seguimiento .</t>
  </si>
  <si>
    <t>Sensibilización a los supervisores de la responsabilidad del cumplimiento en la legalización de los convenios en la gestión contable de la DTCA.</t>
  </si>
  <si>
    <t>listado de asistencia</t>
  </si>
  <si>
    <t>Suscripción Plan de mejoramiento  mediante memorando No 20221200012253 de fecha 28 de diciembre del 2022.
06/06/20023: Mediante memorando No.20231200002913 de fecha 23 de mayo de 2023, se requirió al responsable evidencia de las acciones vencidas.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t>
  </si>
  <si>
    <t>Establecer control y seguimiento a la legalización de los gastos a través de la Depuración e identificación de los saldos de los convenios, que conlleven a la conciliación de la infomación.</t>
  </si>
  <si>
    <t>Suscripción Plan de mejoramiento  mediante memorando No 20221200012253 de fecha 28 de diciembre del 2022.
30/11/2023 Mediante memorando No.20231200006923 del 24 de noviembre del 2023, se solicito al responsable alistar las evidencias  de las acciones que se encuentran proximas a vencer (15 de diciembre de 2023).
22/07/2024 Se  presentan las alertas seguimiento a la ejecución financiera de los convenios, por lo tanto , la acción queda en estado cumplida- abierta.</t>
  </si>
  <si>
    <t>NO CONFORMIDAD No. 3:Se evidenció que existen saldos sin recaudar con corte a 31 de marzo de 2021 por recobro de cartera de incapacidades,el cual presentan saldo de vigencias anteriores de la siguiente manera:Nivel Central $ 14.620.633,DTAN $ 12.921.565, DTAO $ 69.741.103, DTPA$40.609.967, DTCA $ 35.603.022, DTAM $ 57.418.998, DTOR $10.007.184, TOTAL $ 240.922.472 No se está dando cumplimiento al Procedimiento GESTIÓN CONTABLE Código: GRFN_PR_15 – Actividad No.17, se evidencia que la gestión de cobro no está realizándose oportunamente, por lo que se presentan saldos sin recaudo de vigencias anteriores como se describe en el cuadro anterior, con una alta probabilidad de que estos saldos sean expirados con las implicaciones inherentes a esta situación, por lo tanto, afecta los ingresos que deben ser efectivamente recaudados por la entidad, para el pago de obligaciones adquiridas con anterioridad.</t>
  </si>
  <si>
    <t>No hubo apropiación de la actividad ni el seguimiento de la ejecución de la misma</t>
  </si>
  <si>
    <t>Generar fichas de sostenibilidad que permitan la depuracion del saldo contable de la cuenta 138426001  con los soportes requeridos y enviar al NC para su aprobación</t>
  </si>
  <si>
    <t>memorando</t>
  </si>
  <si>
    <t>Suscripción Plan de mejoramiento  mediante memorando No 20221200012253 de fecha 28 de diciembre del 2022.
30/11/2023 Mediante memorando No.20231200006923 del 24 de noviembre del 2023, se solicito al responsable alistar las evidencias  de las acciones que se encuentran proximas a vencer (15 de diciembre de 2023).</t>
  </si>
  <si>
    <t>Depurar e identificar los saldos por recaudar que conlleven a conciliarliar los saldos contables vs base de datos del grupo de gestion humana.</t>
  </si>
  <si>
    <t>Conciliaciones  mensuales</t>
  </si>
  <si>
    <t>Seguimiento mensual a las gestiones de cobro realizadas a las EPS</t>
  </si>
  <si>
    <t>Memorandos y/o correos electrónicos</t>
  </si>
  <si>
    <t>NO CONFORMIDAD No. 4 DTCA:  Se evidenció en el informe de la  conciliación contable de pasivos de la cuenta 240720001 – Recaudos por clasificar en la conciliación de la DTCA el cual existen saldos por imputar a cierre de la vigencia 2020 por valor de $941.043 y a 31 de marzo un valor de recaudo por clasificar de $940.370, el cual ha sido consolidada por el nivel central – GGF, esta debe revelar de manera exacta, veras y oportuna las cifras en los estados financieros de la entidad, Incumpliendo lo establecido en el Procedimiento Gestión Contable – Código: GRFN_PR_15. Actividad No. 19</t>
  </si>
  <si>
    <t>porque la priorizacion se realizaba de acuerdo a la relevancia de los saldos.</t>
  </si>
  <si>
    <t>Establecer control y seguimiento a la Depuración y ajuste de los saldos  de la cuenta 240720001, garantizando que se revele de manera exacta, veras y oportuna las cifras en los estados financieros de la entidad, dando  cumpliendo a lo establecido en el Procedimiento Gestión Contable – Código: GRFN_PR_15. Actividad No. 19</t>
  </si>
  <si>
    <t>Realizar las conciliaciones mensuales de los saldos de la cuenta  de recaudos por clasificar 240720001 a partir de la depuración e identificación de los mismos</t>
  </si>
  <si>
    <t>NO CONFORMIDAD No. 5: DTCA - DTOR - DTPA. No se aportaron las conciliaciones de recaudos por clasificar establecidas en el procedimiento y solicitadas para la auditoria a través del memorando No. 20211200006043 del día 12 de julio de 2021, lo que evidencia falta de control interno contable por parte del nivel territorial en cuanto a no tener la información oportuna, tanto para el proceso de consolidación de estados financieros por parte del nivel central como para el desarrollo de la auditoría, incumpliendo el Procedimiento Gestión Contable – Código: GRFN_PR_15. Actividad No. 19.</t>
  </si>
  <si>
    <t>Porque el procedimiento  Código: GRFN_PR_15. Actividad No. 19, así lo precisa.</t>
  </si>
  <si>
    <t>CONCILIACIÓN DE RECAUDOS POR CLASIFICAR</t>
  </si>
  <si>
    <t>Establecer seguimiento y control a la realización y presentación de las conciliaciones de las cuentas que así lo requieran en el procedimiento de gestión contable y por instrucción de Nivel Central.</t>
  </si>
  <si>
    <t>MEMORANDO REMISORIO A NC</t>
  </si>
  <si>
    <t>NO CONFORMIDAD No. 6: DTCA –GGF Se evidenció en la conciliación aportada por la Dirección Territorial Caribe-DTCA que se presenta una diferencia en la conciliación de la cuenta de Propiedad Planta y Equipo entre el valor reportado por el grupo de Procesos Corporativo - NEON a 31 de diciembre de 2020 comparado con la cifra reportada en SIIF por un valor de $626.585.800, por concepto de bienes recibidos por concesiones – reversión de bienes a efectos de devolución y a 31 de marzo de 2021 presenta una diferencia de $97.376.813. Lo que genera el incumplimiento al Procedimiento GESTIÓN CONTABLE Código: GRFN_PR_15 – Actividad No.20.</t>
  </si>
  <si>
    <t>Porque conllevó a una revisión exhaustiva y extensiva de mas de 3000 bienes.</t>
  </si>
  <si>
    <t>Realizar la conciliación de la información del reporte de SIIF vs saldos NEON con el fin de identificar y depurar las diferencias reflejadas por la DTCA.</t>
  </si>
  <si>
    <t>CONCILIACIONES PPYE</t>
  </si>
  <si>
    <t xml:space="preserve">NO CONFORMIDAD No. 7: GPC - DTCA - DTOR - DTAM - DTAN - DTPA - DTAO – GGF Para la vigencia fiscal 2020 no se realizó toma física de inventarios a nivel de la entidad, que permitan realizar la verificación de los registros de propiedad, planta y equipo, depreciaciones, amortizaciones, valorización e identificación y seguimiento bienes registrados y de esta manera establecer con mayor precisión la base para el cálculo de la Depreciación acumulada y por consiguiente revelar cifras que reflejen la realidad económica presentada en Estados Financieros de la entidad toda vez que para el cierre de la vigencia fiscal 2020 la cuenta 1685 -DEPRECIACIÓN ACUMULADA DE PROPIEDADES PLANTA Y EQUIPO, presenta un saldo de $ -24.641.583.397, que corresponde a un 30% sobre el activo revelado en la cuenta de Parque Nacionales Naturales de Colombia, para el caso de PPYE para diciembre 31 de 2020 asciende a un valor revelado de $88.909.858.203.
Es preciso indicar que la revisión realizada en la auditoría ejecutada por la CGR, para la vigencia fiscal 2020 referente a la vida útil de los elementos de PPYE, arrojó que el grupo de elementos auditados debían ser ajustados en su totalidad, lo que genera cambio en la cifra base  para el cálculo de la Depreciación Acumulada, es necesario realizar una revisión definitiva de manera global al 100% del inventario de la entidad, (toma física , estado del bien técnico y responsable de cada elemento) siendo esta una de las falencias más representativa en cuanto a revelación, preparación y consolidación de Estados Financieros de la entidad.   Por lo descrito anteriormente no se dio cumplimiento al Procedimiento Gestión Contable –Código: GRFN_PR 15, Actividad No. 30. </t>
  </si>
  <si>
    <t>Porque el virus covid 19 era de alto contagio y la propagación era muy rápida lo que conllevó a un confinamiento social que no permitió ejercer las actividades de manera presencial.</t>
  </si>
  <si>
    <t>Realizar la toma física y actualización del inventario, que permitan  la verificación de los registros de propiedad planta y equipo, en cuanto a, depreciaciones , amortizaciones , valoracion e identificación y seguimiento bienes  registrados.</t>
  </si>
  <si>
    <t>INVENTARIO  PPYE</t>
  </si>
  <si>
    <t>NO CONFORMIDAD No. 8: DTCA - DTOR - DTAO. No se aportaron los saldos de Depreciación Acumulada para el cierre de la vigencia fiscal 2020 y primer trimestre de la vigencia 2021, con las respectivas conciliaciones con el nivel central, solicitados mediante memorando No. 20211200006043 del 12 de julio de 2021, para la validación por parte del equipo auditor, lo que imposibilitó su revisión y verificación contra los saldos reportados en SIIF, esto evidencia que la información no fue reportada por parte de las Direcciones Territoriales en cuanto a la cuenta de PPYE de la entidad. Por lo descrito anteriormente no se dio cumplimiento al Procedimiento Gestión Contable – Código: GRFN_PR_15. Actividad No. 30</t>
  </si>
  <si>
    <t>Por falta de seguimiento y revisión al cumplimiento del requerimiento</t>
  </si>
  <si>
    <t>Dar cumplimiento a las solicitudes requeridas al grupo interno de trabajo</t>
  </si>
  <si>
    <t>Establecer seguimiento  a la elaboración de las conciliaciones mensuales de PPYE de NEON vs SIIF</t>
  </si>
  <si>
    <t>NO CONFORMIDAD No. 9: DTCA Se evidenciaron saldos de anticipo sin legalizar con corte a la vigencia 2020, lo cual se observa que estos anticipos que fueron entregados a los contratistas no han sido ejecutados, para que de esta manera se amortice contablemente este valor, los cuales son recursos de propiedad de la entidad, toda vez que se debe recibir el bien o el servicio de conformidad, es de tener en cuenta que para el caso de la DTCA corresponde a un anticipo del 40% del contrato No. 003-20, el cual se le constituyó reserva presupuestal cuyo contrato no se evidencia en SECOP II, que cuente con prórroga para la vigencia fiscal 2021.DTCA $103.000.000  Por lo cual no se cumple el procedimiento GESTIÓN CONTABLE Código: GRFN_PR_15 – Actividad No.23 y 24.</t>
  </si>
  <si>
    <t>Porque se estudiaba la posibilidad que el contrato se reiniciara para su completa ejecución.</t>
  </si>
  <si>
    <t>Realizar la liquidación del contrato 003-20</t>
  </si>
  <si>
    <t>ACTA DE LIQUIDACIÓN</t>
  </si>
  <si>
    <t xml:space="preserve">Suscripción Plan de mejoramiento  mediante memorando No 20221200012253 de fecha 28 de diciembre del 2022.
06/06/20023: Mediante memorando No.20231200002913 de fecha 23 de mayo de 2023, se requirió al responsable evidencia de las acciones vencidas.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las evidencias no cumplen con la acción programada.
30/11/2023 Mediante memorando No.20231200006923 del 24 de noviembre del 2023, se solicito al responsable las evidencias  de las acciones que se encuentran en estado abierto vencido.
22/07/2024 Se presenta evidencia oficio remisión de liquidación bilateral, notificacion resolucion 060 de 2023, resolucion 060 de 2023 “Por la cual se liquida unilateralmente el CONTRATO DE OBRA N°. 003 de 2020 celebrado entre PARQUES NACIONALES NATURALES DE COLOMBIA Y BIENES Y SERVICIOS ANDINA S.A.S. ”, sin embargo, no se presenta evidencia del reintegro por parte del Contratista por concepto del dinero del anticipo no ejecutado, por un valor de SETENTA Y DOS MILLONES OCHOCIENTOS CINCUENTA Y SIETE MIL CIENTO TREINTA Y DOS PESOS ($ 72.857.132,00)
</t>
  </si>
  <si>
    <t>Seguimiento mensual del libro auxiliar contable por psi del detalle de las cuentas que tienen saldos.</t>
  </si>
  <si>
    <t>Reporte del libro auxiliar contable</t>
  </si>
  <si>
    <t>realizar el  ajuste contable de legalización del saldo del anticipo  del contrato 003-20.</t>
  </si>
  <si>
    <t>COMPROBANTE CONTABLE  DE LEGALIZACIÓN</t>
  </si>
  <si>
    <t xml:space="preserve">Suscripción Plan de mejoramiento  mediante memorando No 20221200012253 de fecha 28 de diciembre del 2022.
06/06/20023: Mediante memorando No.20231200002913 de fecha 23 de mayo de 2023, se requirió al responsable evidencia de las acciones vencidas.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t>
  </si>
  <si>
    <t>NO CONFORMIDAD No. 17: DTOR – DTAO – DTCA- GGF
No se dio cumplimiento al Procedimiento de Ejecución y Control Programa de PAC -GRFN_PR 09 Actividad No. 21, para los meses de mayo y junio en las Direcciones Territoriales DTOR, DTAO y DTCA, dejando de ejecutar PAC asignado, así: 
DIRECCIÓN TERRITORIAL VALOR DE PAC SIN EJECUTAR VIGENCIA 2020
DTOR $49.534.684
DTCA $98.481.888
DTAO $68.108.810
Se indica que la no ejecución de PAC ya sea por el Nivel territorial o Nivel Central genera IMPANUT negativo y por consi_x0002_guiente se puede afectar la colocación del PAC para el mes siguiente de toda la entidad, generando incumplimiento en el pago de las obligaciones de la entidad, que pueden desencadenar en reclamaciones de orden financiero.Para el caso que se presenta IMPANUT negativo para el cierre de la vigencia 2020 para el rezago, este se convierte en vigencia expirada y se debe aplicar el tratamiento indicado para el pago de esta en el Decreto de Liquidación de diciembre de 2020 emitido por el Ministerio de Hacienda, esta situación genera incumplimiento en el pago de las obligaciones refe_x0002_rentes.
REZAGO IMPANUT NEGATIVO –
DIC 2020 VALOR
Gastos generales 65.29% $ 2.484.914
Inversión Ordinaria 48.76% $ 66.923.237</t>
  </si>
  <si>
    <t>Por desconocimiento  de los cambios y falta de socialización y apoyo de parte del equipo.</t>
  </si>
  <si>
    <t>Ejecutar  totalmente el PAC
asignado a la Dirección territorial</t>
  </si>
  <si>
    <t>Acta de seguimiento reunión de PAC</t>
  </si>
  <si>
    <t>Socializar el procedimiento establecido por el ministerio de hacienda con los diferentes proveedores de la Dirección territorial y las Áreas adscritas a su jurisdicción.</t>
  </si>
  <si>
    <t xml:space="preserve">Suscripción Plan de mejoramiento  mediante memorando No 20221200012253 de fecha 28 de diciembre del 2022.
23/06/2023: mediante memorando 20236500002033 del 30 de mayo de 2023 la DTCA informa que las evidencias se encuentran disponibles en el drive, las cuales fueron verificadas por parte del GCI.
23/06/2023: mediante memorando 20231200003393 del 23 de junio de 2023 el GCI dió respuesta a la solicitud de cierre, en donde se informa que la carpeta compartida en el Drive no tiene documentos adjuntos.
30/11/2023 Mediante memorando No.20231200006923 del 24 de noviembre del 2023, se solicito al responsable las evidencias  de las acciones que se encuentran en estado abierto vencido.
</t>
  </si>
  <si>
    <t>Generar alertas a los contratistas para que remitan su informe de manera oportuna con el fin de ejecutar la totalidad del PAC de acuerdo a lo programado.</t>
  </si>
  <si>
    <t>correos electrónicos</t>
  </si>
  <si>
    <t>NO CONFORMIDAD No. 18 DTCA –En el desarrollo de la auditoría al Proceso Gestión de Recursos Financieros - Nivel Central - Direcciones Territoriales, en la prueba de recorrido con la Coordinadora y el equipo de trabajo del Grupo de Gestión Financiera, se evidenció y se informa de la demora de la presentación de la información por parte del Nivel T erritorial en cuanto a las Notas a los Estados Financieros para el cierre de la vigencia Fiscal 2020, estas no contienen la suficiente profundización como lo exige la norma para entidades de gobierno, como es caso puntual para la cuenta de Propiedad Planta y Equipo, que amerita un análisis e información profunda, toda vez que esta cuenta representa materialmente un 95% sobre el activo de la Entidad. Por lo anterior no se está dando cumplimiento al Procedimiento EJECUCIÓN CONSOLIDACIÓN Y PRESENTACIÓN DE ESTADOS FINANCIEROS GRFN_PR_ 08 18/02/2021. Actividad No 11.</t>
  </si>
  <si>
    <t>Por falta de autocontrol y seguimiento a las actividades realizadas</t>
  </si>
  <si>
    <t>Realizar y presentar las notas a los estados financieros mensuales  de manera oportuna dando cumplimientoal Procedimiento EJECUCIÓN CONSOLIDACIÓN Y PRESENTACIÓN DE ESTADOS FINANCIEROS GRFN_PR_ 08 . Actividad No 11</t>
  </si>
  <si>
    <t>Notas a los estados financieros</t>
  </si>
  <si>
    <t>OBSERVACIÓN No. 1 En el desarrollo de la auditoría al Proceso Gestión de Recursos Financieros - Nivel Central - Direcciones Territoriales, en la prueba de recorrido con la Coordinadora y el equipo de trabajo del Grupo de Gestión Financiera, se evidenció que los Certificados de Disponibilidad Presupuestal y Registros Presupuestales expedidos en el aplicativo SIIF – Nación para el caso de los Direcciones Territoriales no están dando cumplimiento a los estipulado en el procedimiento Cadena Presu- puestal Código: GRFN_PR_06 Actividad No. 6 por cuanto están expedidos pero no firmados.</t>
  </si>
  <si>
    <t>N/A</t>
  </si>
  <si>
    <t>Realizar seguimiento trimestral a los  CDP  y  RP expedidos y firmados, a través de la revision de una muestra aleatoria de cinco CDP y cinco RP,  de acuerdo al procedimiento GRFN_PR_06 Actividad No. 6</t>
  </si>
  <si>
    <t>ACTA DE SEGUIMIENTO</t>
  </si>
  <si>
    <t>OBSERVACIÓN No.2: DIRECCIÓN TERRITORIAL CARIBE- DIRECCIÓN TERRITORIAL ORINOQUIA
Como resultado de la verificación realizada en el desarrollo del Procedimiento Seguimiento a la Emisión y Entrega de Informes Financieros en los Contratos de Prestación de Servicios Ecoturísticos Comunitarios, se evidencia el incumplimiento en la periodicidad establecida en la actividad No 14 relacionado con la causación de la cuota de remuneración con las empresas comunitarias con las cuales se tienen suscritos los contratos de prestación de servicios Ecoturísticos Comunitarios.</t>
  </si>
  <si>
    <t>Solicitar la actualización del procedimiento GRFN_PR_14 Procedimiento Seguimiento a la Emisión y Entrega de Informes Financieros en los Contratos de Prestación de Servicios Ecoturísticos Comunitarios, ajustando la periodicidad de entrega de la actividad No. 14, teniendo en cuenta la clausula 41 , modificación No.1 del contrato 003 de 2016.</t>
  </si>
  <si>
    <t>Mediante Memorando 20221200011743 se acepta la suscripsión del PMxPG de la DTOR</t>
  </si>
  <si>
    <t>NO CONFORMIDAD No.3: GRUPO DE GESTIÓN FINANCIERA- DIRECCIÓN TERRITORIAL CARIBE - DIRECCIÓN TERRITORIAL AMAZONIA- DIRECCIÓN TERRITORIAL ORINOQUIA- DIRECCIÓN TERRITORIAL ANDES OCCIDENTALES.
Se reflejan saldos en bancos como resultado de la no ejecución total de los recursos solicitados como PAC por algunas Direcciones Territoriales, incumpliendo el indicador establecido que define que no se deben mantener recursos financieros en bancos que ya se encuentran obligados y programados para pagos, incumplimiento también en los indicadores INPANUT (Indicador del PAC No utilizado), y en el indicador de saldo Documentos de recaudo por clasificar (60 días de plazo) , sin embargo se siguen asignando recursos por parte del Grupo de Gestión Financiera lo que no permite garantizar el cumplimiento de las directrices establecidas por el Ministerio de Hacienda y Crédito Público (MHCP) y lineamientos internos de la Circular para Ejecución de PAC, no reflejan eficacia en aras de asegurar su cumplimiento.</t>
  </si>
  <si>
    <t>Realizar el seguimiento a la gestión de creación de órdenes no presupuestales con traslado a pagaduría para pago de obligaciones tributarios, las cuales se deben generar la disposición del recurso a más tardar el primero de cada mes.</t>
  </si>
  <si>
    <t>Órdenes de pago no presupuestales</t>
  </si>
  <si>
    <t>Realizar  seguimiento a los saldos de bancos con corte a 30 de cada mes</t>
  </si>
  <si>
    <t>Conciliación bancarias realizadas</t>
  </si>
  <si>
    <t>NO CONFORMIDAD No.5: DIRECCION TERRITORIAL ORINOQUIA
Para el usuario correspondiente al Director Territorial Orinoquia en la fecha de la prueba de recorrido del 09 de junio de 2022, no se evidenció la activación en el Sistema Integrado de Información Financiera SIIF, de igual forma lo correspondiente a las actividades No 14, 15 y 16.</t>
  </si>
  <si>
    <t>Realizar  el seguimiento a los usuarios del SIIF  mediante alertas antes del vencimiento de las vigencias.</t>
  </si>
  <si>
    <t>solicitudes</t>
  </si>
  <si>
    <t>NO CONFORMIDAD No. 1: DIRECCION TERRITORIAL CARIBE, DIRECCION TERRITORIAL AMAZO-NIA, DIRECCION TERRITORIAL ANDES OCCIENTALES y GRUPO DE PROCESOS CORPORATIVOS.
El Grupo de Control Interno, al solicitar los soportes del conteo físico de los bienes con el cuentadante, por cada una de las unidades de decisión de las Direcciones Territoriales Caribe, Amazonia y Andes Occiden-tales, estos no fueron suministrados por parte del Nivel Central dentro del drive que se destinado para tal fin, toda vez que no contaban con estos, por tanto, no se logró evidenciar el cumplimiento de la actividad No. 05 del procedimiento actualización de inventario.</t>
  </si>
  <si>
    <t>En el mes de mayo de 2022 la territorial concluye el levantamiento de inventarios por cuentadantes de la vigencia  2021 y este no es remitido al Grupo de Procesos Corporativos</t>
  </si>
  <si>
    <t>Generar el inventario físico por cuentadantes a través del conteo y la verificación física de los Bienes, de la vigencia 2023</t>
  </si>
  <si>
    <t>Inventario por cuentadantes vigencia 2023 realizado</t>
  </si>
  <si>
    <t>MARIA MERCEDES MEDINA - RAYMON SALES</t>
  </si>
  <si>
    <t>20/04/2023: Mediante 20231200001833 de fecha 30-03-2023 se suscribe el Plan de Mejoramiento.
31-08-2023:  Acción para cumplir con fecha máxima el 17 de octubre de 2023,  según lo informado por la Directora Territorial Amazonía con el memorando 20235000010553 del 24 de agosto de 2023 y según esta Matríz.
20/10/2023: Mediante memorando no. 20235000011613 del 22 de septiembre de 2023 el Responsable solicitó prórroga para el cumplimiento de la acción, por lo cual el Grupo de Control Interno verificó la justificación de la reporgramación de la ejecucón y mediante memorando No. 20231200005333 del 4 de octubre de 2023 concedio pórroga para el día 30 de noviembre de 2023.
30/10/2023:  Con memorando    20231200006333 del 30 de octubre de 2023, dirigido a la Dra. JENNY PAULINE CUETO GÓMEZ - Directora Territorial Amazonía, se solicitan evidencias de cierre de la acción.
30/11/2023:  Con memorando 20231200007113 del 30 de noviembre de 2023, dirigido a la Dra. Jenny Pauline Cueto Gómez - Directora Territorial Amazonía, se solicitan evidencias de cierre de la acción vencida.
14-12-2023:  Se cerró por Raymond Sales, con memorando 20231200007823 el 12-12-2023</t>
  </si>
  <si>
    <t>Remitir al Grupo de Procesos Corporativos el inventario por cuentadantes de la vigencia 2023 de la Dirección Territorial Amazonía y sus Áreas Protegidas</t>
  </si>
  <si>
    <t>Inventario por cuentadantes vigencia 2023 comunicado mediante memorando orfeo</t>
  </si>
  <si>
    <t>20/04/2023: Mediante 20231200001833 de fecha 30-03-2023 se suscribe el Plan de Mejoramiento.
31-08-2023:  Acción para cumplir con fecha máxima el 17 de octubre de 2023,  según lo informado por la Directora Territorial Amazonía con el memorando 20235000010553 del 24 de agosto de 2023 y según esta Matríz.
20/10/2023: Mediante memorando no. 20235000011613 del 22 de septiembre de 2023 el Responsable solicitó prórroga para el cumplimiento de la acción, por lo cual el Grupo de Control Interno verificó la justificación de la reporgramación de la ejecucón y mediante memorando No. 20231200005333 del 4 de octubre de 2023 concedio pórroga para el dóia 30 de noviembre de 2023.
30/10/2023:  Con memorando    20231200006333 del 30 de octubre de 2023, dirigido a la Dra. JENNY PAULINE CUETO GÓMEZ - Directora Territorial Amazonía, se solicitan evidencias de cierre de la acción.
30/11/2023:  Con memorando 20231200007113 del 30 de noviembre de 2023, dirigido a la Dra. Jenny Pauline Cueto Gómez - Directora Territorial Amazonía, se solicitan evidencias de cierre de la acción vencida.
14/12/2023: Se cerró por Raymond Sales, con memorando 20231200007823el 12-12-2023.</t>
  </si>
  <si>
    <t xml:space="preserve">OBSERVACIÓN No. 12: SFF GALERAS, PNN SELVA DE FLORENCIA, PNN LAS ORQUIDEAS, PNN TATAMÁ, PNN PURACE, PNN NEVADO DEL HUILA, PNN LAS HERMOSAS Y SFF OTUN QUIMBAYA-DIRECCION TERRITORIAL ANDES OCCIDENTALES 
Al revisar el Análisis del Sector descrito dentro de los Estudios previos del proceso DTAO-SASI-N-003-2021, se observó que no permite evidenciar el cumplimiento con lo dispuesto en la Guía para la elaboración de Estudios de Sector, disponible desde el 27 de diciembre de 2013 por Colombia Compra Eficiente, en relación a que la información dispuesta en los contextos económico, técnico, regulatorio y otros aspectos que apliquen como el ambiental, social y/o político, no cuenta con la identificación bibliográfica puntual o la citación del enlace de la fuente de donde fue consultada la información, esto con el fin de dar certeza que la información que compone el respectivo Estudio de sector es confiable, de calidad y actualizada. </t>
  </si>
  <si>
    <t>Incluir en los estudios previos las fuentes bibliograficas y/o enlaces de consulta de donde se toma la información de los diferentes contextos en los contratos que aplique.</t>
  </si>
  <si>
    <t>EP con fuentes</t>
  </si>
  <si>
    <t xml:space="preserve">20/04/2023: Mediante 20231200001943 de fecha 31-03-2023 se suscribe el Plan de Mejoramiento.
 </t>
  </si>
  <si>
    <t xml:space="preserve">OBSERVACIÓN No. 13: PNN NEVADO DEL HUILA, PNN CVDJC, PNN LOS NEVADOS, PNN LAS HERMOSAS Y PNN LAS ORQUIDEAS- DIRECCION TERRITORIAL ANDES OCCIDENTALES 
De la revisión al Análisis del Sector descrito dentro de los Estudios previos del proceso DTAO-LP-N-001-2021, se observa que no permite evidenciar el cumplimiento con lo dispuesto en la Guía para la elaboración de Estudios de Sector, disponible desde el 27 de diciembre de 2013 por Colombia Compra Eficiente, en relación a que la información dispuesta en los contextos económico, técnico, regulatorio y otros aspectos que apliquen como el ambiental, social y/o político, cuenta parcialmente con la identificación bibliográfica puntual o la citación del enlace de la fuente de donde fue consultada la información, esto con el fin de dar certeza que la información que compone el respectivo Estudio de sector es confiable, de calidad y actualizada. </t>
  </si>
  <si>
    <t>NO CONFORMIDAD No. 28: SFF GALERAS, PNN SELVA DE FLORENCIA, PNN LAS ORQUIDEAS, PNN TATAMÁ, PNN PURACE, PNN NEVADO DEL HUILA, PNN LAS HERMOSAS Y SFF OTUN QUIMBAYA- DIRECCION TERRITORIAL ANDES OCCIDENTALES 
El Grupo de Control Interno, al realizar la verificación del Análisis del Sector, inmerso dentro de los Estudios previos del proceso DTAO-SASI-N-003-2021, no se evidenció la aplicabilidad del Modelo de Abastecimiento Estratégico, disponible desde el 04 de agosto de 2021 por Colombia Compra Eficiente, en lo referente a las actuales directrices de esta entidad rectora, en los temas de análisis de la oferta y de la demanda mediante la herramienta dispuesta en su página Web, los cuales deben aplicarse en la preparación de los respectivos Análisis del sector y estudios de mercado.</t>
  </si>
  <si>
    <t>Porque no se ha recibido lineamientos, ni capacitación sobre este modelo por parte del nivel central y hace falta capacitación permanente sobre normatividad y procedimientos de indole contractual vigentes.</t>
  </si>
  <si>
    <t>Realizar capacitación para retroalimentación de normatividad, procedimientos, manuales del tema contractual.</t>
  </si>
  <si>
    <t>Acta de Reunión</t>
  </si>
  <si>
    <t>20/04/2023: Mediante 20231200001943 de fecha 31-03-2023 se suscribe el Plan de Mejoramiento.</t>
  </si>
  <si>
    <t>NO CONFORMIDAD No. 29: SFF GALERAS, PNN SELVA DE FLORENCIA, PNN LAS ORQUIDEAS, PNN TATAMÁ, PNN PURACE, PNN NEVADO DEL HUILA, PNN LAS HERMOSAS Y SFF OTUN QUIMBAYA- DIRECCION TERRI-TORIAL ANDES OCCIDENTALES
El Grupo de Control Interno, al revisar el Análisis del Sector contenido dentro de los Estudios previos del proceso DTAO-SASI-N-003-2021, se observó que no fue posible evidenciar el cumplimiento con lo dispuesto en la Guía para la elaboración de Estudios de Sector, disponible desde el 27 de diciembre de 2013 por Colombia Compra Eficiente, en relación a que los procesos relacionados de otras entidades en los cuadros de título “Histórico de adquisiciones del servicio a contratar por otras Entidades Estatales”, no permite conocer si el precio y las condiciones de adquisición entre Entidades Estatales, en circunstancias similares para el mismo bien o servicio, son comparables o difieren, toda vez que seis de los nueve procesos relacionados no contienen la similitud requerida ya que se observa que estos fueron adelantados mediante la modalidad de Licitación Pública, de Selección abreviada de menor Cuantía y Mínima Cuantía, a diferencia del proceso DTOR-SASI-001-21, que se adelantó por Selección abreviada por Subasta Inversa.</t>
  </si>
  <si>
    <t>Realizar capacitación sobre la Guía para la elaboración de Estudios de Sector y determinar puntos clave a tener en cuenta en los análisis del sector correspondientes a las diferentes modalidades de contratación.</t>
  </si>
  <si>
    <t>20/04/2023: Mediante 20231200001943 de fecha 31-03-2023 se suscribe el Plan de Mejoramiento.
 30/11/2023 Mediante memorando 20231200006913 del 24 de noviembre del 2023, se solicito al responsable las evidencias  de las acciones que se encuentran en estado abierto vencido.
 29/12/2024: Mediante Memorandos No. 20241200002143 se dio cierre a la Observación 1, a las acciones No. 29, 31, 32, 33 y se aceptó que las no conformidades Nos. 2 y 49 se encontraban cerradas</t>
  </si>
  <si>
    <t>NO CONFORMIDAD No. 30: SFF GALERAS, PNN SELVA DE FLORENCIA, PNN LAS ORQUIDEAS, PNN TATAMÁ, PNN PURACE, PNN NEVADO DEL HUILA, PNN LAS HERMOSAS Y SFF OTUN QUIMBAYA- DIRECCION TERRITORIAL ANDES OCCIDENTALES 
El Grupo de Control Interno, al realizar la verificación de los Estudios previos del proceso DTAO-SASI-N-003-2021, no se evidenció la aplicabilidad del del Artículo 2.2.1.2.1.2.12 del Decreto 310 de 2021, “Planeación de una adquisición en la bolsa de productos”, referente a la existencia de un estudio que compare e identifique las ventajas de utilizar la bolsa de productos para la adquisición respectiva frente a la subasta inversa. Este estudio debe consignarse expresamente en los documentos del Proceso de Selección y se deberá garantizar su oportuna publicidad a través del SECOP.</t>
  </si>
  <si>
    <t>Porque se requiere mayor capacitación y estudio detallado de la "Guía para la elaboración de Estudios de Sector" y verificación de su cumplimiento en los procesos.</t>
  </si>
  <si>
    <t>Incluir en los estudios previos la aplicabilidad de  “Planeación de una adquisición en la bolsa de productos”,  justificando claramente todas las circunstancias extraordinarias que por ubicación geografica de las AP deben tenerse en cuenta para la adquisicion de bienes y servicios cuya modalidad sea subasta inversa</t>
  </si>
  <si>
    <t>Estudios previos con aplicación de bolsa de productos</t>
  </si>
  <si>
    <t>Por que en los estudios previos no se incluyo la aplicabilidad “Planeación de una adquisición en la bolsa de productos”, y no se da claridad y justificación detallada de todas las circunstancias extraordinarias que por ubicación geografica de las AP deben tenerse en cuenta para la adquisicion de bienes y servicios.</t>
  </si>
  <si>
    <t>Verificación en el cumplimiento de la "Guía para la elaboración de Estudios de Sector" en los procesos que aplique. (abogado a cargo del proceso contratual)</t>
  </si>
  <si>
    <t>Contrato verificado</t>
  </si>
  <si>
    <t xml:space="preserve">NO CONFORMIDAD No. 31: SFF GALERAS, PNN SELVA DE FLORENCIA, PNN LAS ORQUIDEAS, PNN TATAMÁ, PNN PURACE, PNN NEVADO DEL HUILA, PNN LAS HERMOSAS Y SFF OTUN DIRECCION TERRITORIAL ANDES OCCIDENTALES 
Al realizar la verificación del Análisis del Sector, contenido dentro de los Estudios previos del proceso DTAO-SASI-N-003-2021, no se evidenció la aplicabilidad de la Guía para la elaboración de Estudios de Sector, puesta el 27 de diciembre de 2013 por Colombia Compra Eficiente, en lo referente al establecimiento del Presupuesto oficial, no se observa el desarrollo del Análisis estadístico y el Análisis gráfico de que trata la Guía. Adicionalmente, en la revisión de lo expuesto en el literal D. “Presupuesto oficial”, señala que para “El valor de la presente contratación se justifica en la ponderación y comparación de las cotizaciones, de acuerdo a estudio de mercado adjunto al presente Estudio”, revisado los documentos dispuestos en la Plataforma del SECOP II, del proceso DTAO-SASI-N-003-2021, no se evidencia el Estudio dispuestos en la Plataforma del SECOP II, del proceso DTAO-SASI-N-003-2021, no se evidencia el Estudio de mercado que se menciona. </t>
  </si>
  <si>
    <t xml:space="preserve">NO CONFORMIDAD No. 32: PNN NEVADO DEL HUILA, PNN CVDJC, PNN LOS NEVADOS, PNN LAS HERMOSAS Y PNN LAS ORQUIDEAS -DIRECCION TERRITORIAL ANDES OCCIDENTALES 
El Grupo de Control Interno, al revisar el Análisis del Sector contenido dentro de los Estudios previos del proceso DTAO-LP-N-001-2021, se observa que no permite evidenciar el cumplimiento con lo dispuesto en la Guía para la elaboración de Estudios de Sector, disponible desde el 27 de diciembre de 2013 por Colombia Compra Eficiente, en relación a que los procesos relacionados de otras entidades en el Numeral 1.1.1. “Adquisiciones previas del servicio a contratar en otras entidades (histórico)”, no permite conocer si el precio y las condiciones de adquisición entre Entidades Estatales, en circunstancias similares para el mismo bien o servicio, son comparables o difieren, toda vez que los tres procesos rela-cionados no contienen la similitud requerida por la diferencia de una mayor cantidad de actividades, en relación con el adelantado por PNNC, que hacen que presupuestalmente generen gran diferencia en los valores de los mismos. </t>
  </si>
  <si>
    <t xml:space="preserve">NO CONFORMIDAD No. 33: PNN NEVADO DEL HUILA, PNN CVDJC, PNN LOS NEVADOS, PNN LAS HERMOSAS Y PNN CONFORMIDAD:
Al realizar la verificación del Análisis del Sector, contenido dentro de los Estudios previos del proceso DTAO-LP-N-001-2021, no se evidencia la aplicabilidad de la Guía para la elaboración de Estudios de Sector, disponible desde el 27 de diciembre de 2013 por Colombia Compra Eficiente, en lo referente al establecimiento del Presupuesto oficial, no se observa el desarrollo del Análisis estadístico y el Análisis gráfico de que trata la Guía. Adicionalmente, en la revisión de lo expuesto en el literal A. “Presupuesto oficial”, señala que para “El valor de la presente contratación se justifica en la ponderación y comparación de las cotizaciones, de acuerdo con estudio de mercado adjunto al presente Estudio. Para determinar el presupuesto oficial se tomó el promedio de las cotizaciones presentadas”, revisado los documentos dispuestos en la Plataforma del SECOP II, del proceso DTAO-LP-N-001-2021, no se evidencia el Estudio de mercado que se menciona. </t>
  </si>
  <si>
    <t>NO CONFORMIDAD 34. DIRECCION TERRITORIAL ANDES OCCIDENTALES – DTAO
En el marco de la auditoría se observó que el proceso DTAO-CSS-N-030-2021 en lo que concierne al contrato 029 de 2021, contrato que fuera suscrito el 9 de diciembre de 2021, para un plazo de ejecución inicial de 45 días sin superar el 31 de diciembre de 2021, el plazo que supera la vigencia y tiempo de ejecución inicialmente contemplado, siendo solicitada prórroga mediante radicado 20216200003853 del 23 de diciembre de 2021, sin embargo, la justificación de la misma se genera porque el plazo de ejecución no es suficiente por la temporada de suscripción, con lo cual se vulnera el principio de planeación.</t>
  </si>
  <si>
    <t xml:space="preserve">Realizar seguimiento trimestral a la planeación, asignación y ejecución presupuestal con el fin de planear el cierre de la vigencia adecuadamente. </t>
  </si>
  <si>
    <t>orfeo solicitud y acta de reunión</t>
  </si>
  <si>
    <t xml:space="preserve">20/04/2023: Mediante 20231200001943 de fecha 31-03-2023 se suscribe el Plan de Mejoramiento.
28/06/2023: mediante memorando 2023611000473 del 13 de junio de 2023 la dirección territorial DTAO solicita modificación de la acción correctiva.
28/06/2023: mediante memorando 20231200003763 del 28 de junio de 2023 el GCI aprueba la modificación de la acción correctiva y se amplia fecha de entrega hasta el 30 de septiembre de 2023. 
30/11/2023 Mediante memorando 20231200006913 del 24 de noviembre del 2023, se solicito al responsable las evidencias  de las acciones que se encuentran en estado abierto vencido.
18/03/2024: Mediante memorando 20241200002143 del 18-03-2024: De la revisión de las evidencias por parte de Control In-terno, se observa que no se presenta soporte de solicitud a Colombia Compra Eficiente. Adicionalmente, la acción consistía en realizar un ejercicio de seguimiento a la planeación, asignación y ejecución presupuestal en el primer cuatrimestre con el fin de planear el cierre de la vigencia adecuadamente, de lo cual no se presenta evidencia 
19/12/2024: Mediante memorando No. 20246010005563 del 18 de noviembre de 2024, la DTAO presenta evidencias para demostrar cumplimiento. De conformidad con la verificación efectuada a las evidencias presentadas por la Dirección Territorial Andes Occidentales, se observan tres seguimientos trimestrales efectuados en la vigencia 2023, esto es, con corte a 31 de marzo, 30 de junio y 30 de septiembre, en los que el Ordenador del Gasto y el Coordinador Administrativo y Financiero, certifican que se está dando cumplimiento de los principios presupuestales, de las metas y objetivos propuestos en la planificación, programación y ejecución del presupuesto, con su respectivo análisis. Lo anterior, de conformidad con lo establecido en la acción y en cumplimiento de la meta propuesta, por lo cual se determina cumplimiento.
</t>
  </si>
  <si>
    <t xml:space="preserve">NO CONFORMIDAD No. 35 DIRECCION TERRITORIAL ANDES OCCIDENTALES - DTAO: 
De la auditoria efectuada se evidenció que en el proceso DTAO-CSS-N-030-2021, no se evidencia como se estimó el valor, debido que el estudio de mercado no está publicado y no es posible identificar si se realizó, incumpliendo con lo determinado en la Ley 1712 de 2014, por medio de la cual se regula la transparencia y el derecho de acceso a la información pública nacional, artículo 3 de la Ley 1150 de 2007, reglamentado en el artículo 2.2.1.1.1.7.1. del Decreto 1082 de 2015. </t>
  </si>
  <si>
    <t xml:space="preserve">
Debido a la asignación tardia a la DT de los recursos con destinación a los procesos de reactivación económica y teniendo en cuenta los tiempos según el cronograma establecido por la norma en los procesos pre contractuales y contractuales, además existen situaciones extraordinarias como el estado del tiempo (lluvias) transportes, entre otros que dificultan su cumplimiento y por tanto es necesario generar las reservas.</t>
  </si>
  <si>
    <t xml:space="preserve">NO CONFORMIDAD 36. DIRECCION TERRITORIAL ANDES OCCIDENTALES - DTAO: 
En el marco de la auditoría se observó que el proceso DTAO-SASI-N-003-2021- Contrato de Suministros Nación 023 del 2021, contrato que fuera suscrito finalizando la vigencia, determinó un plazo de ejecución inicial de treinta (30) DÍAS calendario, contados a partir del perfeccionamiento y expedición del registro presupuestal y aprobación de la garantía, sin embargo el contrato fue suspendido y modificado, generando una reserva presupuestal aprobada hasta el mes de junio de 2022 sin que hubiese sido posible la ejecución del contrato dentro de los plazos inicialmente planteados, violando el principio de planeación </t>
  </si>
  <si>
    <t>Observación No.1 En la verificación realizada, no fue posible evidenciar los soportes cargados en el DRIVE que dieran cumplimiento de la actividad por parte del Grupo de Comunicaciones en la acción correspondiente a: “…Incidir en la articulación con las otras entidades del SINAP para trabajar conjuntamente los temas derivados de la política del SINAP que se fortalezcan con acciones de comunicación…”</t>
  </si>
  <si>
    <t>En los tres reportes reportes a realizar para la vigencia 2023 de la administración de Riesgos de Gestión, Corrupción y Oportunidades, se remitirá a la Oficina Asesora de Planeación Captura de Pantalla donde se evidencia el cargue en el DRIVE de las evidencias completas para cada cuatrimestre, permitiendo dejar evidencia del cargue de las mismas.</t>
  </si>
  <si>
    <t>Correos a Oficina Asesora de Planeación con reporte de los riesgos y que incluyan las capturas de pantalla que muestren el cargue de las evidencias en el DRIVE de la OAP.</t>
  </si>
  <si>
    <t>17/05/2023: Mediante memorando no. 20231200002123 de fecha 4-04-2023 se suscribió el Plan de Mejoramiento.
19/12/2024: Mediante memorando No. 20241200007093 del 19-12-2024. De conformidad con la verificación efectuada a las evidencias presentadas por el Grupo de Comunicaciones y Educación Ambiental, se observa que fueron cargadas las videncias del monitoreo a los riesgos durante la vigencia 2023. Lo anterior, de conformidad con lo establecido en la acción y en cumplimiento de la meta propuesta, por lo cual se determina cumplimiento.</t>
  </si>
  <si>
    <t>Se evidenció que, para los 41 riesgos de corrupción, solo el 71% se encuentra estructurado de acuerdo con la Guía para la administración del riesgo y el diseño de controles en Entidades Públicas. Versión 5 – diciembre de 2020, no obstante, el 29% de los riesgos de corrupción no cumplen con la estructura de la definición del riesgo.
• Servicio al Ciudadano: Se evidenció debilidades en la formulación del riesgo 232
• Participación Social: Se evidenció debilidades en la formulación del riesgo 218
• Gestión Jurídica: Se evidenció debilidades en la formulación del riesgo 233 y 234
• Gestión del Conocimiento y la Innovación: Se evidenció debilidades en la formulación del riesgo 235
• Gestión Recursos Financieros: Se evidenció debilidades en la formulación del riesgo 237 y 240
• Gestión Contractual: Se evidenció debilidades en la formulación del riesgo 226, 227 y 228
• Administración y Manejo del Sistema de Parques Nacionales Naturales: Se evidenció debilidades en la formulación del riesgo 210 y 211</t>
  </si>
  <si>
    <t>Por que la OAP posee la responsabilidad de asesoramiento y acompañamiento en las acciones o actividades de identificación de riesgos, pero para dichas actividades de la OAP como segunda línea de defensa solo se contaba con dos personas para el tema de riesgos de toda la Entidad y otros temas requeridos.</t>
  </si>
  <si>
    <t>DIRECCIONAMIENTO ESTRATÉGICO</t>
  </si>
  <si>
    <t>Generar mesas de trabajo con los procesos para los ajustes correspondientes en la redacción de los riesgos conforme la gestión de riesgos de corrupción, para los cuales continúan vigentes los lineamientos contenidos en la versión 4 de la Guía para la administración del riesgo y el diseño de controles en entidades públicas de 2018. - DAFP 
• Servicio al Ciudadano: Se evidenció debilidades en la formulación del riesgo 232
• Participación Social: Se evidenció debilidades en la formulación del riesgo 218
• Gestión Jurídica: Se evidenció debilidades en la formulación del riesgo 233 y 234
• Gestión del Conocimiento y la Innovación: Se evidenció debilidades en la formulación del riesgo 235
• Gestión Recursos Financieros: Se evidenció debilidades en la formulación del riesgo 237 y 240
• Gestión Contractual: Se evidenció debilidades en la formulación del riesgo 226, 227 y 228
• Administración y Manejo del Sistema de Parques Nacionales Naturales: Se evidenció debilidades en la formulación del riesgo 210 y 211.
y acompañar hasta recibir la aprobación por parte del líder de proceso y consolidar en el mapa de riesgos de la entidad consolidado.</t>
  </si>
  <si>
    <t>Descripción de riesgos actualizada y oficializado</t>
  </si>
  <si>
    <t xml:space="preserve">15/06/2023: Mediante memorando No. 20231200003363 del 15 de junio de 2023, se suscribió Plan de Mejoramiento por Procesos- Gestión
17/10/2023: Mediante memorando No.20231400003273 del 29 de septiembre de 2023, el reponsable remitió evidencia: Actas de mesas de trabajo, el Grupo de Control Interno verificó el cumplimiento de la acción por lo cual mediante memorando No. 20231200006233 del 24 de octubre de 2023 informó el cierre de la acción. </t>
  </si>
  <si>
    <t>NO CONFORMIDAD No.1: El Grupo de Procesos Corporativos, no está efectuando los controles necesarios para contar con el seguimiento adecuado del programa de gestión documental en el que generen el envío del plan de trabajo para la vigencia en curso y lo relacionado con el punto de control “…Expedientes virtuales y físicos creados conforme a los lineamientos definidos en el Instructivo Programa de Gestión Documental…”, como lo define la Actividad No 3.</t>
  </si>
  <si>
    <t>Porque no se ha parametrizado el sistema para que se identifique en los reportes las respectivas series y subseries documentales.</t>
  </si>
  <si>
    <t>Parametrizar el Sistema para que se generen los reportes con la identificación de las Series y Subseries documentales.</t>
  </si>
  <si>
    <t>Reporte expedientes virtuales donde se identifiquen las Series y subseries</t>
  </si>
  <si>
    <t>Suscrito mediante orfeo radicado No 20231200003333 del 15-06-2023</t>
  </si>
  <si>
    <t>NO CONFORMIDAD No. 2: En el proceso de verificación realizado por el Equipo Auditor del Grupo de Control Interno en el marco del procedimiento Archivo y Control de Documentos, no se evidenció que las Direcciones Territoriales, reportaran el listado de expedientes creados para las vigencias 2021 - 2022 como lo establece la Actividad No 3.</t>
  </si>
  <si>
    <t>Dar cumplimiento a lo establecido en la actividad No. 3 del procedimiento Archivo y Control de Documentos, que establece Crear expedientes físicos y digitales, conforme a las Tablas de retención documental aprobadas.</t>
  </si>
  <si>
    <t>Suscrito mediante orfeo radicado No 20231200003333 del 15-06-2023.
Cerrada La No conformidad en el cumplimineto de las acciones suscritas Mediante Memorando Radicado No 20231200007853 del 12-12-2023, pendiente la medición de la efectividad.</t>
  </si>
  <si>
    <t>OBSERVACIÓN No.1: El Grupo de Control Interno, realizó la verificación al documento del argumento y justificación técnica de la solicitud de la caja menor, el cual no se encuentra firmado por el responsable que indica el procedimiento, lo que no permite evidenciar el cumplimiento con lo establecido dentro de la actividad No. 4 del Procedimiento de Caja Menor vigente desde el 18-02-2021, en cuanto a la firma de este documento.</t>
  </si>
  <si>
    <t>No aplica</t>
  </si>
  <si>
    <t>Dar cumplimiento a lo establecido en la actividad No. 4 del procedimiento que establece que deben estar firmados todos los documentos que se requieren para la constitución de la caja menor.</t>
  </si>
  <si>
    <t xml:space="preserve">Memorando de la justificación de la constitución de la caja menor firmado 
</t>
  </si>
  <si>
    <t>Suscrito mediante orfeo radicado No 20231200003933del 06-07-2023
15/12/2023: Mediante memorando No. 20231200007243 del 4 de diciembre de 2023, se requirio evidencias de las acciones que se encuenrtan en estado abierto vencidas con el fin de actualizar la matriz.</t>
  </si>
  <si>
    <t>NO CONFORMIDAD No.1: El Grupo de Control Interno, al solicitar al cuentadante los soportes de apertura de libros como son el: Libro auxiliar de caja y bancos y la Conciliación diaria caja menor documentos que se encuentran establecidos en el punto de control, no fueron suministrados, toda vez que no contaban con estos, por tanto, no se logró evidenciar el cumplimiento de la actividad No. 18 del procedimiento de caja menor.</t>
  </si>
  <si>
    <t>Por desconocimiento de las actividades y puntos de control de procedimientos de un proceso diferente a los que se lideran desde el Grupo.</t>
  </si>
  <si>
    <t>Dar cumplimiento a lo establecido en la actividad No 18 del procedimiento que establece los soportes de apertura de libros como son el: Libro auxiliar de caja y bancos y la Conciliación diaria caja menor documentos que se encuentran establecidos como punto de control.</t>
  </si>
  <si>
    <t>Socialización  Formatos Libro auxiliar de caja y bancos y la Conciliación diaria caja menor</t>
  </si>
  <si>
    <t>Suscrito mediante orfeo radicado No 20231200003933del 06-07-2023</t>
  </si>
  <si>
    <t>Ajustar el procedimiento de caja menor junto con el GGF En el punto de control de la actividad 18 ya que no se hace necesario la apertura de libros y conciliación diaria. Teniendo en cuenta que SIIF genera reporte de movimientos de caja.</t>
  </si>
  <si>
    <t>NO CONFORMIDAD No. 2: El Grupo de Control Interno, al realizar la verificación del diligenciamiento del formato de solicitud de caja menor, GRFN_FO_08, para los respectivos reembolsos, no evidenció el cumplimiento de la actividad No. 20 del procedimiento de caja menor, el cual, no se encuentra firmado por el ordenador del gasto y su estructuración en el formato no es la adecuada.</t>
  </si>
  <si>
    <t>Dar cumplimiento a lo establecido en la actividad No 20 del procedimiento en lo que compete al diligenciamiento del formato de solicitud de caja menor, GRFN_FO_08, para los respectivos reembolsos</t>
  </si>
  <si>
    <t>Socialización Formato solicitud caja menor  y  procedimiento caja menor Actualizados</t>
  </si>
  <si>
    <t>Ajustar el formato GRFN_FO_08 y el procedimiento de la caja menor junto con el GGF. Teniendo en cuenta que no es necesario la firma del ordenador del gasto, ya que existe un responsable de la caja menor establecido por resolución.</t>
  </si>
  <si>
    <t>Formato solicitud caja menor  y  procedimiento caja menor Actualizados</t>
  </si>
  <si>
    <t>NO CONFORMIDAD No. 3: El Grupo de Control Interno, al verificar el diligenciamiento del formato Comprobante provisional caja menor, código GRFN_FO_07, no evidenció el cumplimiento integral de la actividad No. 21, en el punto de control recibo provisional caja menor, ya que no se conserva evidencia de estos soportes, los cuales son destruidos al momento de la legalización del gasto, y no se cuenta con una relación de consecutivos de los mismos, impidiendo así la verificación del punto de control.
De igual, forma se incumple con el numeral de la NTC ISO: 9001:2015 “(…) 7.5.3 Control de la información documentada, 7.5.3.2 Para el control de la información documentada, la organización debe abordar las siguientes actividades, según corresponda (…)
b) almacenamiento y preservación, incluida la preservación de la legibilidad; (…)
d) conservación y disposición (…)”</t>
  </si>
  <si>
    <t>Dar cumplimiento a lo establecido en la actividad No 21 del procedimiento en lo que compete al diligenciamiento del formato Comprobante provisional caja menor, código GRFN_FO_07.</t>
  </si>
  <si>
    <t>Socialización Formato comprobante provisional caja menor anulados</t>
  </si>
  <si>
    <t>Llevar consecutivo comprobante provisional caja menor anulados previa legalización del gasto.</t>
  </si>
  <si>
    <t>Formato comprobante provisional caja menor anulados</t>
  </si>
  <si>
    <t>NO CONFORMIDAD No. 4: El Grupo de Control Interno, al solicitar las conciliaciones de la caja menor, evidenció que no se realiza esta actividad, por tanto, no se encuentra documentada, incumpliéndose así lo establecido en el punto de control de la actividad No. 32 del procedimiento de caja menor adoptado por la entidad.</t>
  </si>
  <si>
    <t>Dar cumplimiento a lo establecido en la actividad No 32 del procedimiento en lo que compete a la realización de las conciliaciones de las caja menor.</t>
  </si>
  <si>
    <t>Ajustar el procedimiento de caja menor junto con el GGF En el punto de control de la actividad 32  ya que no es necesario la realización de conciliación de caja menor teniendo en cuenta que SIIF permite verificar el estado actual mediante el reporte ejecución Caja Menor.</t>
  </si>
  <si>
    <t>NO CONFORMIDAD No. 5: El Grupo de Control Interno, al realizar la revisión de los documentos soportes de los dos arqueos de caja menor, realizados durante la vigencia 2022, evidencia que el formato utilizado para este, no se encuentra establecido, vigente, ni aprobado en el Sistema Integrado de Gestión de la entidad.</t>
  </si>
  <si>
    <t>porque el formato no se encuentra registrado en el sistema integrado de gestión.</t>
  </si>
  <si>
    <t>Verificar los documentos de los puntos de control con el GGF.</t>
  </si>
  <si>
    <t>formato publicado en el Sistema de Gestión Integrado</t>
  </si>
  <si>
    <t>Ajustar el formato junto con el Grupo de Gestión Financiera y solicitar la inclusión del mismo en el Sistema Integrado de Gestión.</t>
  </si>
  <si>
    <t>NO CONFORMIDAD No. 6: El Grupo de Control Interno, en la revisión de la presentación de informes del estado de la caja menor, de los que trata el artículo No. 3 en la Resolución 085 del 2022, no evidenció la elaboración y presentación de los mismos, incumpliendo así lo establecido en la resolución en mención.</t>
  </si>
  <si>
    <t>Elaborar y presentar los informes del estado y seguimiento de la caja menor como lo establece el acto administrativo de constitución.</t>
  </si>
  <si>
    <t>Resolución caja menor Vigencia Actual</t>
  </si>
  <si>
    <t>Ajustar la Resolución para la Vigencia 2023.</t>
  </si>
  <si>
    <t>CARLOS VARGAS PUERTO - KAREN LUCERO HERNÁNDEZ GÓMEZ</t>
  </si>
  <si>
    <t>OBSERVACIÓN No 3: Los requerimientos realizados por el Grupo de Trámites y Evaluación Ambiental, no tienen las respuestas por concepto de permisos y tramites conferidos y no obra evidencia de la remisión a la OAJ para el cobro coactivo incumpliendo el procedimiento Código: GJ_PR_01 Cobro Coactivo Administrativo en su actividad 1.</t>
  </si>
  <si>
    <t>GRUPO DE TRÁMITES Y EVALUACIÓN AMBIENTAL</t>
  </si>
  <si>
    <t>Modificar los procedimientos establecidos para los trámites ambientales con el fin de precisar el alcance que deben tener  los requerimientos que el GTEA efectúa en el marco del seguimiento de los permisos otorgados y en donde a su vez se determine la importancia de la armonización de dichos procedimientos con el procedimiento GRFN_PR_20 del Grupo de Gestión Financiera y el procedimiento GJ_PR_01 de la Oficina Asesora Jurídica.</t>
  </si>
  <si>
    <t>Procedimientos de calidad actualizados</t>
  </si>
  <si>
    <t>11/08/2023: Mediante memorando No. 20221200011123 del 25 de noviembre de 2022 se suscribe el Plan de Mejoramiento respecto a la observación No. 3
11/08/2023 Mediante memorando No. 20232300005563 del 1 de agosto de 2023, el resposanble solicito prórroga para el cumplimiento de la actividad para el día 31 de agosto de 2023. 
11/08/2023 Mediante memorando No. 20231200004883 del 30 de agosto de 2023 el grupo de control interno concedio prórroga para la fecha establecida (31 de agosto de 2023)
17/10/2023: Mediante memorando No.2023230006233 del 4 de septiembre de 2023, el reponsable remitió evidencia: Procedimientos actualizados
17/10/2023 Mediante memorando No. 20231200006253 del 25 de octubre de 2023  el Grupo de Control Interno verificó el cumplimiento de la acción y comunicó que para dar cierre a la acción, el procedimiento AMSPNN_PR_28 debe estar oficializado en la intranet y en la pagina web.</t>
  </si>
  <si>
    <t>OBSERVACIÓN No 3: 
Los requerimientos realizados por el Grupo de Trámites y Evaluación Ambiental, no tienen las respuestas por concepto de permisos y tramites conferidos y no obra evidencia de la remisión a la OAJ para el cobro coactivo incumpliendo el procedimiento Código: GJ_PR_01 Cobro Coactivo Administrativo en su actividad 1.</t>
  </si>
  <si>
    <t>Solicitar la modificación al procedimiento GJ_PR_01 de la Oficina Asesora Jurídica denominado “PROCEDIMIENTO COBRO COACTIVO ADMINISTRATIVO”, para que el mismo guarde la debida articulación con el procedimiento GRFN_PR_20 del Grupo de Gestión Financiera denominado “PROCEDIMIENTO GESTIÓN CARTERA” y de esta manera se pueda determinar con claridad que dependencia es la encargada de realizar la solicitud de inicio de trámite coactivo ante la OAJ con los soportes necesarios.</t>
  </si>
  <si>
    <t>Comunicaciones que se generen con las otras dependencias y el procedimiento GJ_PR_01  actualizado</t>
  </si>
  <si>
    <t xml:space="preserve">11/08/2023: Mediante memorando No. 20221200011123 del 25 de noviembre de 2022 se suscribe el Plan de Mejoramiento 
17/10/2023: Mediante memorando No.2023230006233 del 4 de septiembre de 2023, el reponsable remitió evidencia: Memorando comunicaciones, el Grupo de Control Interno costató que la evidencia aportada no generan el cumplimiento de la misma por lo cual mediante memorando No. 20231200006253 del 25 de octubre de 2023 informo que se debe aportar una respuesta clara y concisa de la dependencia encargada de realizar la solicitud de cobro coactivo ante la OAJ. Adiconalmente se informó que se debe solictar reprogramación de la fecha de ejecuión toda vez que la fecha era el 30 de junio de 2023.
</t>
  </si>
  <si>
    <t>NO CONFORMIDAD No.1: No se evidenció la aplicación e implementación del Módulo correspondiente al Procedimiento de Viáticos en el Sistema Integrado de Información Financiera SIIF, el cual es de carácter obligatorio en  los lineamientos e indicadores establecidos por el Ministerio de Hacienda y Crédito Público en el marco de la circu_x0002_lar No 015 del 09 de abril del 2019.</t>
  </si>
  <si>
    <t>No esta aplicando e implementando del Módulo correspondiente al Procedimiento de Viáticos en el Sistema Integrado de Información Financiera SIIF de PNN.</t>
  </si>
  <si>
    <t>Presentar  requerimientos al nivel central con todos los requsitos para el tramite de apertura de caja menor en la DTAN</t>
  </si>
  <si>
    <t>memorandos enviados al nivel central con la solicitud de autotirzación de caja menor</t>
  </si>
  <si>
    <t>15/08/2023: Mediante memorando No. 20231200001243 del 2 de febrero de 2023 se suscribe el Plan de Mejoramiento.
11/08/2023: El responsable mediante memorando No. 20235510002823  del 24 de julio de 2023,  relaciono soportes que cumplen con la acción planteada. Mediante memorando No. 20231200004903 de fecha 30 de agosto de 2023el Grupo de Control Interno informo el que para el cierre de la acción es necesario soportar la acción planteada.
30/11/2023 Mediante memorando 20231200006893 del 24 de noviembre del 2023, se solicito al responsable las evidencias  de las acciones que se encuentran en estado abierto vencido.
14/12/2023: Mediante memorando No 20231200008143, del 14 de diciembre del 2023, se hizo requerimiento del cumplimiento de las actividades programadas por el Grupo de Gestión Financiera al interior del Plan de Mejoramiento, actividades que se encuentran vencidas y se hizo requerimiento de la remisión de las evidencias a más tardar el 21 de diciembre de 2023, en carpetas debidamente organizadas por número de no conformidad, observación y acción.
22/12/2023 Se proyecto Memorando para autorizar prorroga has el 30-05-2024</t>
  </si>
  <si>
    <t>NO CONFORMIDAD No.2: Dar cumplimiento al marco normativo y lineamientos establecidos en el procedimiento Tramite de Comisiones código: GTH_PR_24, Versión: 5, Vigente desde: 20/12/2021 en lo que compete a las legalizaciones y liquidaciones de comisión en lo que corresponde a : “…El pago de viáticos se hace a través de reconocimiento, es decir se paga después de finalizada la comisión conforme a las actividades indicadas en el paso a paso de este procedimiento (Reconocimiento y pago de la orden de comisión)…”</t>
  </si>
  <si>
    <t>No se  esta dando cumplimiento al tramite de legalización de comisiones de acuerdo al procedimiento vigente GTH_PR_24, Versión: 5, Vigente desde: 20/12/2021</t>
  </si>
  <si>
    <t>Presentar los PAC Mesuales con las comisiones legalizadas</t>
  </si>
  <si>
    <t>FORMATO
SOLICITUD PAC MENSUAL - Código: GRFN_FO_13</t>
  </si>
  <si>
    <t>15/08/2023: Mediante memorando No. 20231200001243 del 2 de febrero de 2023 se suscribe el Plan de Mejoramiento.
11/08/2023: El responsable mediante memorando No. 20235510002823  del 24 de julio de 2023,  relaciono soportes que cumplen con la acción planteada. Mediante memorando No. 20231200004903 de fecha 30 de agosto de 2023el Grupo de Control Interno informo el que para el cierre de la acción es necesario soportar la acción planteada.
30/11/2023 Mediante memorando 20231200006893 del 24 de noviembre del 2023, se solicito al responsable las evidencias  de las acciones que se encuentran en estado abierto vencido.
20/12/2023: Cerrada mediante memorando No.20231200005713 del 10 de octubre de 2023</t>
  </si>
  <si>
    <t>RESULTADO DE INDICADORES</t>
  </si>
  <si>
    <t>No Conformidad No.1 Incumplimiento en el indicador "Porcentaje de sanciones en firme, debidamente ejecutadas"</t>
  </si>
  <si>
    <t>Las metas no fueron definidas correctamente y no se realizaron los ajustes necesarios una vez se obtuvieron las alertas de que la tendencia no daba para cumplir la meta inicialmente propuesta.</t>
  </si>
  <si>
    <t>Realizar una reunión en el primer semestre de la vigencia a fin de determinar el cumplimiento de la meta y dos reuniones (julio y octubre) con cada una de las direcciones territoriales para evaluar la tendencia de cumplimiento del indicador y proponer los ajustes necesarios para la meta que sean correspondientes con las capacidades de la dirección territorial y sus áreas.</t>
  </si>
  <si>
    <t>Reuniones de análsis de indicadores relacionados con procesos sancionatorios con DTs</t>
  </si>
  <si>
    <t>29/08/2023: Mediante memorando No.  del 20231200004893 del 30 de agosto de 2023 se suscribe el Plan de Mejoramiento</t>
  </si>
  <si>
    <t>No Conformidad No.2 Incumplimiento en el indicador "Porcentaje de procesos sancionatorios resueltos de fondo con acto administrativo."</t>
  </si>
  <si>
    <t>NO CONFORMIDAD No.1: GRUPO DE PROCESOS CORPORATIVOS.
El Grupo de Control Interno, al solicitar los soportes del conteo físico de los bienes con el cuentadante, por cada una de las unidades de decisión de las Direcciones Territoriales Caribe, Amazonia y Andes Occidentales, estos no fueron suministrados por parte del Nivel Central dentro del drive que se destinó para tal fin, toda vez que no contaban con estos, por tanto, no se logró evidenciar el cumplimiento de la actividad No. 05 del procedimiento actualización de inventario.</t>
  </si>
  <si>
    <t>Porque no hubo claridad de la información solicitada</t>
  </si>
  <si>
    <t>Reportes de la toma física de inventarios por cuentadantes debidamente firmados y enviados al Nivel Central.</t>
  </si>
  <si>
    <t>Reporte de toma física de inventarios por cuentadante</t>
  </si>
  <si>
    <t>31/08/2023: Mediante memorando No.20231200001973  del 31 de marzo de 2023 se suscribe el Plan de Mejoramiento</t>
  </si>
  <si>
    <t>El equipo auditor observó que, el memorando No. 2021767002055300008 emitido por la Oficina de Gestión del Riesgo con asunto “Plan de Emergencias y Contingencias por Desastres Naturales y Socionaturales del PNN Gorgona” carece tanto de radicación como de fecha de emisión, y el anexo No. 2021758000056300012 se encuentra firmado pero carece de número de radicación y fecha, datos claves para la trazabilidad, por lo anterior el documento no se encuentra debidamente formalizado y comunicado de acuerdo con los procedimientos internos de la entidad.</t>
  </si>
  <si>
    <t>OFICINA DE GESTIÓN DEL RIESGO</t>
  </si>
  <si>
    <t>Realizar seguimiento y verificación en el gestor documental Orfeo de los memorandos radicados de los Planes de Emergencias y Contingencias por desastres naturales y socionaturales de las áreas protegidas.</t>
  </si>
  <si>
    <t>Base de datos con la relación de Memorandos Radicados correspondientes a los Planes de Emergencias y Contingencias por desastres naturales y socionaturales de las áreas protegidas.</t>
  </si>
  <si>
    <t>30/09/2023: Mediante memorando No.20231200005113  del 14 de septiembre de 2023 se suscribe el Plan de Mejoramiento.
13/012/2023:  Mediante memorando No.  20231500002893 del 30 de noviembre de 2023, el responsable remitió, las evidencias del Plan de Mejoramiento por Procesos - Gestión, mediante memorando No.20231200007443 del 7 de diciembre de 2023 el Grupo de Control Interno socializó el cierre de la accción correspondiente  a la observación No.1</t>
  </si>
  <si>
    <t>De acuerdo con la revisión efectuada al aplicativo EKOGUI, se observó que no se calificó el riesgo, ni se realizó la incorporación del valor de la provisión del proceso 412398 y 977764, dentro de los términos expuestos en el artículo 2.2.3.4.1.10 del Decreto 1069 de 2015, numerales 4 y 5.</t>
  </si>
  <si>
    <t>No se cuenta con un lineamiento, o instrucción que defina el responsable, el mecanismo y periodicidad para realizar el seguimiento de los procesos Judiciales en la plataforma EKOGI.</t>
  </si>
  <si>
    <t>GESTIÓN JURÍDICA Y PREDIAL</t>
  </si>
  <si>
    <t>OFICINA ASESORA JURÍDICA</t>
  </si>
  <si>
    <t>Incorporar la calificación del riesgo y el valor de la provisión contable de los procesos 412398 "Acción de nulidad concesión minera Parque Nacional Natural YAIGOJE APAPORIS" y 977764"simple nulidad, ordenanza 15 de 2001 por la cual se establece un gravamen estampilla pro Universidad Tecnológica del Choco ", por parte del abogado defensor.</t>
  </si>
  <si>
    <t>Expedientes de los procesos ajustados</t>
  </si>
  <si>
    <t>MARIA MERCEDES MEDINA OROZCO- SEGUIMIENTO</t>
  </si>
  <si>
    <t>11/10/2023: Se aprueba plan de mejoramiento a través del No de radicado 20231200003863 de 4 de julio de 2023.
30/11/2023:  Con memorando  20231200007103 del 30 de noviembre de 2023, dirigido al Dr. Manuel Ávila, Jefe Oficina Asesora Jurídica, se solicitan evidencias de cierre de la acción vencida.</t>
  </si>
  <si>
    <t>De acuerdo con la revisión efectuada se observó que en los Expedientes: 2014130160200016E, 2014130160200005E, 2015130160200015E, 2015130160200006E, 2015130160200034E, 2016130160200012E, 2022130160200004E, 2023130160200002E, 2021130160200045E, 2018130160200002E, 2018130160200010E, 2019130160200007E, 2019130160200006E, 2019130160200008E, no reposa memorando dirigido al Grupo de Gestión Financiera con la calificación y provisión contable, situación que en algunos casos es reiterativa.</t>
  </si>
  <si>
    <t>Incorporar memorando dirigido al Grupo de Gestión Financiera con la calificación y provisión contable, por parte del profesional que tiene a cargo los procesos Judiciales de la entidad o el abogado defensor.</t>
  </si>
  <si>
    <t>Una vez revisados los expedientes virtuales, se evidenció que:
1. Los expedientes con código único del proceso Nos. 25000232400020120027800, 23001333300620130067200 y 47001333300520150034600, no cuentan con registro ni radicado en la plataforma ORFEO.
2. Los expedientes no están actualizados, en algunos casos no está la totalidad las actuaciones ejecutadas en el marco de estos o se actualizó incorrectamente la base Ekogui como se describe a continuación:
2014130160200016E No obra en el expediente documento inicial de demanda, alegatos de conclusión, ni me-morando a financiera con la calificación y provisión.
2014130160200005E: No obra en el expediente auto que admite demanda, contestación de demanda y memo-rando a financiera con la calificación y provisión.
2014130130200004E: No se observan evidencias de las actuaciones posteriores a la citación a audiencia del 17 de mayo de 2022.
2022130160200008E: Solo obra en el expediente el escrito de demanda.</t>
  </si>
  <si>
    <t>No se ha realizado una capacitación en temas relacionados con gestión documental en el proceso de Gestión Jurídica, así como no se tienen claras las instrucciones para la conformación de los expedientes en ORFEO.</t>
  </si>
  <si>
    <t>Incorporar los documentos faltantes en los expedientes 25000232400020120027800"acción popular, prevención y atención de desastres población santa cruz del islote, Golfo de Morrosquillo, Cartagena de Indias", 23001333300620130067200 " acción de reparación directa muerte violenta de una persona , PNN PARAMILLO". 47001333300520150034600"Reparación directa mueste de una persona  por acciente parque Tayrona"
2014130160200016E:  "reparación directa muerte violenta"
2014130160200005E: " reparación directa muerte violenta" 
2014130130200004E: "acción popular suspensión acciones mineras, zona Taraira"
2022130160200008E: "Acción de nulidad y restablecimiento del derecho, reconocimiento contrato realidad", por parte del profesional que tiene a cargo los procesos Judiciales de la entidad o el abogado defensor.</t>
  </si>
  <si>
    <t>Realizar capacitación con la Agencia Nacional de Defensa Jurídica del Estado en el aplicativo EKOGUI, por parte del administrador del aplicativo.</t>
  </si>
  <si>
    <t>Capacitación sobre el aplicativo EKOGI, Solicitada.</t>
  </si>
  <si>
    <t>MARIA MERCEDES MEDINA OROZCO - SEGUIMIENTO</t>
  </si>
  <si>
    <t>Elaborar un documento con las indicaciones para la actualización de la Plataforma EKOGUI, por parte del profesional que tiene a cargo los procesos Judiciales de la entidad o el abogado defensor.</t>
  </si>
  <si>
    <t>Documento elaborado y tramitado.</t>
  </si>
  <si>
    <t>INFORME FINAL DE AUDITORIA INTERNA PROCESO DE GESTIÓN DE TECNOLOGÍAS Y SEGURIDAD DE LA INFORMACIÓN - GRUPO DE TECNOLOGIAS DE LA INFORMACIÓN Y LAS COMUNICACIONES VIGENCIA 2023</t>
  </si>
  <si>
    <t>NO CONFORMIDAD No.1: En el proceso de verificación realizado por el Equipo Auditor del Grupo de Control Interno en el marco del procedimiento Radiocomunicaciones y Telecomunicaciones, no se evidenció la aplicación e implementación que demuestre su desarrollo y ejecución en las actividades establecidas y sus responsables en el Nivel Central, Territorial y Local para las vigencias 2022 – 2023.</t>
  </si>
  <si>
    <t>no se sociaizó el procedimiento de Radiocomunicaciones y Telecomunicaciones con las Direcciones Territoriales y Áreas Protegidas.</t>
  </si>
  <si>
    <t>Actualizar procedimiento operación de los servicios TI</t>
  </si>
  <si>
    <t>20241200005073</t>
  </si>
  <si>
    <t>Procedimiento radiocomunicaciones y telecomunicaciones actualizado</t>
  </si>
  <si>
    <t>VENCIDA</t>
  </si>
  <si>
    <t>25/10/2023: Se aprueba el Plan de Mejoramiento suscrito a través de memorando No. 20231200006203 del 24 de octubre de 2023.
12/12/2023: a través de memorando No. 20231600159743 del 5 de diciembre de 2023, el proceso responsable solicita prorroga para la entrega de las acciones propuestas hasta el 30 de marzo de 2024.
12/12/2023: a través del memorando No. 20231200007813 del 11 de diciembre de 2023, el Grupo de Contro Interno aprueba la solicitud de prórroga hasta el 30 de marzo de 2024.
19/09/2024: Mediante memorando No. 20241200005073 del 19 de septiembre de 2024, el GCI aprobó el cambio de la descripción de la acción y se estableció como fecha de compromiso para el 15 de octubre de 2024.
09/12/2024: Mediante memorando No. 20241200006613 del 09/12/2024 se realizó validación de la acción a tomar propuesta y se dió cumplimiento a la acción (Pendiente Efectividad)</t>
  </si>
  <si>
    <t>Socializar procedimiento operación de los servicios TI</t>
  </si>
  <si>
    <t>Listado de asistencia de socialización</t>
  </si>
  <si>
    <t xml:space="preserve">25/10/2023: Se aprueba el Plan de Mejoramiento suscrito a través de memorando No. 20231200006203 del 24 de octubre de 2023.
12/12/2023: a través de memorando No. 20231600159743 del 5 de diciembre de 2023, el proceso responsable solicita prorroga para la entrega de las acciones propuestas hasta el 30 de marzo de 2024.
12/12/2023: a través del memorando No. 20231200007813 del 11 de diciembre de 2023, el Grupo de Contro Interno aprueba la solicitud de prórroga hasta el 30 de marzo de 2024.
19/09/2024: Mediante memorando No. 20241200005073 del 19 de septiembre de 2024, el GCI aprobó el cambio de la descripción de la acción y se estableció como fecha de compromiso para el 15 de octubre de 2024.
09/12/2024: Mediante memorando No. 20241200006613 del 09/12/2024 se realizó validación de la acción a tomar propuesta y se dió cumplimiento a la acción (Pendiente Efectividad)
</t>
  </si>
  <si>
    <t>NO CONFORMIDAD No.2: En la evaluación realizada por el Equipo Auditor del Grupo de Control Interno en el marco del procedimiento Gestión de Cambios TI, no se observó la aplicación e implementación que demuestre el desarrollo y ejecución del procedimiento GTSI_PR_03 V2, ya que este indica el paso a paso que se debe llevar a cabo para gestionar las solicitudes de cambio de TI, que son trasversales a todas las Tecnologías en general de la Entidad, incluso la actividad No 2 de este mismo procedimiento tiene como punto de control, el diligenciamiento del formato de Solicitud de Cambios RFC código GTSI_FO_17.</t>
  </si>
  <si>
    <t>No se realizó la socialización del procedimiento GTSI_PR_03  gestió de cambios a  las Direcciones Territoriales.</t>
  </si>
  <si>
    <t>Ralizar la sociallización del  procedimiento GTSI_PR_03 al GTIC y Direcciones Territoriales.</t>
  </si>
  <si>
    <t>25/10/2023: Se aprueba el Plan de Mejoramiento suscrito a través de memorando No. 20231200006203 del 24 de octubre de 2023.
14/12/2023: A través del memorando No. 20231600159783 del 11 de diciembre de 2023 el proceso responsable remitió las evidencias de las acciones ejecutadas las cuales cumplen con el plan de mejoramiento propuesto.
22/12/2023: a través de memorando No. 20231200008353 del 21 de diciembre de 2023 el Grupo de Control Interno aprueba el cierre de la No Conformidad.</t>
  </si>
  <si>
    <t>NO CONFORMIDAD No.3: En la evaluación realizada por el Equipo Auditor del Grupo de Control Interno en el marco del procedimiento Incidentes en Seguridad de la Información, no se observó la aplicación e implementación que demuestre el desarrollo y ejecución de todas las actividades definidas en el procedimiento, que involucra como responsable un Oficial de Se-guridad de la Información-GTIC, además que esta figura (Oficial de Seguridad de la Información), no existe en el personal de planta o como contratista para que desempeñe tales actividades dentro de la Entidad.</t>
  </si>
  <si>
    <t>La entidad no tiene definido dentro de la estructura el cargo de oficial de seguridad de la información.</t>
  </si>
  <si>
    <t>Actualizar procedimiento incidentes de sguridad de la información con la denominacion de los responsables de acuerdo a la estructura de la entidad</t>
  </si>
  <si>
    <t>Procedimiento incidentes de seguridad de la información actualizado</t>
  </si>
  <si>
    <t>25/10/2023: Se aprueba el Plan de Mejoramiento suscrito a través de memorando No. 20231200006203 del 24 de octubre de 2023.
05/08/2024: Se evidencia la actualización del procedimiento E3_PR_03_Procedimiento incidentes seguridad de la informacion V2, Vigente desde: 02/07/2024. Se encuentra en estado cumplida, pendiente de verificar su efectividad.
16/08/2024: Se evidencia la actualización del procedimiento E3_PR_03_Procedimiento incidentes seguridad de la información V2, Vigente desde: 02/07/2024. Se encuentra en estado cumplida, pendiente de verificar su efectividad. Memorando No. 20241200004443 del 16 de agosto de 2024.</t>
  </si>
  <si>
    <t>Ralizar la sociallización del  procedimiento GTSI_PR_02 al GTIC incidentes de seguridad de la infomación</t>
  </si>
  <si>
    <t>25/10/2023: Se aprueba el Plan de Mejoramiento suscrito a través de memorando No. 20231200006203 del 24 de octubre de 2023.
05/08/2024: Se evidencia la socialización del procedimiento incidentes de seguridad de la información V2, mediante correo electronico del 28 de junio de 2024, Se encuentra en estado cumplida, pendiente de verificar su efectividad.
16/08/2024: Se evidencia la socialización del procedimiento incidentes de seguridad de la información V2, mediante correo electrónico del 28 de junio de 2024, Se encuentra en estado cumplida, pendiente de verificar su efectividad.  Memorando No. 20241200004443 del 16 de agosto de 2024.</t>
  </si>
  <si>
    <t>NO CONFORMIDAD No.4: En el proceso de verificación realizado por el Equipo Auditor del Grupo de Control Interno en el marco del procedimiento Operación de Servicios de Tecnologías, no se observó la aplicación e implementación de los formatos Asignación de Bienes y Servicios Tecnológicos GTSI_FO_03 y Devolución Bienes y Servicios Tecnológicos GTSI_FO_04 para la desactivación de los usuarios Luz Yadira Castro Obando y Rolando Duque López por la novedad de retiro de la entidad en el Nivel Central para la vigencia 2022.</t>
  </si>
  <si>
    <t>Los formatos Asignación de Bienes y Servicios Tecnológicos GTSI_FO_03 y Devolución Bienes y Servicios Tecnológicos GTSI_FO_04  no se encuentran asociados a los procedimientos de proceso de gestióndel talento humano y gestión contractual.</t>
  </si>
  <si>
    <t>Actualizar el procedimiento gestión de usuarios GTSI_PR_05 excluyendo Asignación de Bienes y Servicios Tecnológicos GTSI_FO_03 y Devolución Bienes y Servicios Tecnológicos GTSI_FO_04</t>
  </si>
  <si>
    <t>Procedimiento gestión de usuarios actualizado</t>
  </si>
  <si>
    <t>25/10/2023: Se aprueba el Plan de Mejoramiento suscrito a través de memorando No. 20231200006203 del 24 de octubre de 2023.</t>
  </si>
  <si>
    <t>Escalar en conjunto con el Grupo de Control Interno la solicitud al Comité de Gstión y Desempeño solcitnado la inclusión de los formatos Asignación de Bienes y Servicios Tecnológicos GTSI_FO_03 y Devolución Bienes y Servicios Tecnológicos GTSI_FO_04 en los procesos gestióndel talento humano y gestión contractual.</t>
  </si>
  <si>
    <t>Correo y/o memorando  enviado de solicitud revisión en CGID</t>
  </si>
  <si>
    <t xml:space="preserve">25/10/2023: Se aprueba el Plan de Mejoramiento suscrito a través de memorando No. 20231200006203 del 24 de octubre de 2023.
15/04/2024: Se evidencia memorando 20241600000743 del 21 de marzo de 2024 dirigido al Jefe Oficina Asesora de Planeación
Solicitando agendar  en el Comité de Gestión y Desempeño la inclusión de los formatos Asignación de Bienes y Servicios Tecnológicos GTSI_FO_03 y Devolución Bienes y Servicios Tecnológicos GTSI_FO_04 en los procesos gestión del talento humano y gestión contractual.  
Se evidenció en el aplicativo SENDA el formato ASIGNACIÓN DE BIENES Y SERVICIOS TECNOLÓGICOS PARA FUNCIONARIOS Y CONTRATISTAS, Código: E3-FO-04, Versión: 1, Vigente desde: 19/12/2023. Formato devolución de elementos, bienes y servicios tecnológicos por desvinculación de la entidad o finalización de contrato Código: E3-FO-04, versión: 1, Vigente desde: 19/12/2023, aunque se cuenta con los formatos definidos, no se presenta evidencia de su uso, por lo tanto no se puede determinar la efectividad de la acción.                                                                               </t>
  </si>
  <si>
    <t>NO CONFORMIDAD No.5: En la evaluación realizada por el Equipo Auditor del Grupo de Control Interno en el marco del Plan de Acción Anual vigencia 2002, el indicador establecido para la actualización de los 4 planes incorporados el Modelo Integrado de Planeación y Gestión MIPG, el porcentaje alcanzado fue del 100% y se evidenció que no se actualizó el Plan Estratégico de Tecnologías de la Información y las Comunicaciones PETIC publicado en el portal WEB de la entidad.</t>
  </si>
  <si>
    <t>las necesidades del GTIC para la vigencia se enfocaron en otros lineamientos requeridos por Gobierno Digital.</t>
  </si>
  <si>
    <t>Actualizar el PETI de acuerdo a la estrategia al nuevo plan de desarrollo del Gobierno Nacional</t>
  </si>
  <si>
    <t>Documento PETIC</t>
  </si>
  <si>
    <t>25/10/2023: Se aprueba el Plan de Mejoramiento suscrito a través de memorando No. 20231200006203 del 24 de octubre de 2023.
17/04/2024:Se evidencia el PETI actualizado en noviembre de 2023 con el plan de desarrollo Nacional 2022-2026 Colombia Potencia Mundial de la Vida.
- De las evidencias aportadas se determina el CIERRE.</t>
  </si>
  <si>
    <t>NO CONFORMIDAD No.8: En la verificación realizada por el Equipo Auditor del Grupo de Control Interno, en el marco de la aplicación y ejecución del Proceso de Gestión de Tecnologías y Seguridad de la Información, no se evidencia la existencia de un instrumento que permita llevar un control del inventario tecnológico que cumpla con: "Gestionar los recursos tecnológicos que permiten optimizar, agilizar y soportar la operación de los procesos de la entidad, para mejorar la trazabilidad, disponibilidad y escalabilidad de la plataforma tecnológica de Parques Nacionales Naturales de Colombia a través de los controles de infraestructura y seguridad definidos".</t>
  </si>
  <si>
    <t>El recurso con el que cuenta el GTIC es muy limitado y se debe priorizar el personal para la prestación básica del servicio.</t>
  </si>
  <si>
    <t>Actualizar la versión de la mesa de ayuda (GLPI) para contar el inventario tecnologico de la entidad.</t>
  </si>
  <si>
    <t>Capturas de actualización del aplicativo mesa de ayuda.</t>
  </si>
  <si>
    <t>25/10/2023: Se aprueba el Plan de Mejoramiento suscrito a través de memorando No. 20231200006203 del 24 de octubre de 2023.
05/08/2024:   Se solicita prorroga para la ejecución de la acción, hasta el 30 de julio de 2024, la cual es concedida y se actualiza la fecha de finalización de la acción, que estaba para el 30/06/2024
01/10/2024: Mediante memornado No. XXX de XXX se dio cumplimiento a la acción a tomar propuesta. Se encuentra pendiente de evaluar su efectividad.</t>
  </si>
  <si>
    <t>Proyección en el PAA de un Profesional Especailizado para liderar la mesa de ayuda</t>
  </si>
  <si>
    <t>PAA</t>
  </si>
  <si>
    <t>NO CONFORMIDAD No.9: En la verificación realizada por el Equipo Auditor del Grupo de Control Interno en el marco de la aplicación y ejecución del Proceso de Gestión de Tecnologías y Seguridad de la Información, no se evidencia la implementación de un plan de tratamiento de riesgos de seguridad y privacidad de la información, que contemple acciones para reducir la afectación a la entidad en caso de una materialización. Esta tarea debe ser participativa, con mesas de trabajo conjunto en donde se planteen estrategias para la identificación, análisis, tratamiento, evaluación y monitoreo de riesgos. Al final del ejercicio, el plan de tratamiento debe cubrir los riesgos de información de todos las grupos y direcciones territoriales que conforman la Entidad.</t>
  </si>
  <si>
    <t>El análisis de riesgos por activo por proceso requiere inversión de tiempo y personal con el que la Entidad no cuenta.</t>
  </si>
  <si>
    <t>Delimitar el alcande del plan de tratamiento de riesgos al proceso de gestión TI</t>
  </si>
  <si>
    <t>Plan de tratamiento de riesgos de GTIC</t>
  </si>
  <si>
    <t xml:space="preserve">25/10/2023: Se aprueba el Plan de Mejoramiento suscrito a través de memorando No. 20231200006203 del 24 de octubre de 2023.
05/08/2024: Se evidencia la construcción del documento plan de tratamiento de riesgos de seguridad y privacidad de la información, Sin embargo no se presenta evidencia de si implementación, por lo tanto, se encuentra en estado cumplida, pendiente de verificar su efectividad.
16/08/2024: Se evidencia la construcción del documento plan de tratamiento de riesgos de seguridad y privacidad de la información, Sin embargo, no se presenta evidencia de si implementación, por lo tanto, se encuentra en estado cumplida, pendiente de verificar su efectividad.  Memorando No. 20241200004443 del 16 de agosto de 2024.
</t>
  </si>
  <si>
    <t>NO CONFORMIDAD No.10: En la verificación realizada por el Equipo Auditor del Grupo de Control Interno en el marco de la aplicación y ejecución del Proceso de Gestión de Tecnologías y Seguridad de la Información, no se evidencia que el documento PETI fuera el resultado de un adecuado ejercicio de planeación estratégica de TI que hiciera parte integral de la estrategia Institucional en el marco de la Arquitectura Empresarial. Este documento debe ser actualizado constantemente en función del cumplimiento de los objetivos allí planteados y de los ejercicios que den como resultado la inclusión de un nuevo proyecto.</t>
  </si>
  <si>
    <t>NO CONFORMIDAD No.13: En la verificación realizada por el Equipo Auditor del Grupo de Control Interno, en el marco de la aplicación y ejecución del Proceso de Gestión de Tecnologías y Seguridad de la Información, se evidencia que no existe una política de copias de respaldo.</t>
  </si>
  <si>
    <t>No se oficializo a la OAP el documento manual de politicas de seguridad de la información para su respectiva publicación en el SGI.</t>
  </si>
  <si>
    <t>Elaborar el documento  manual de politicas de seguridad de la información en el proceso de Gestión de Tecnologias de la Información y las Comunicaciones.</t>
  </si>
  <si>
    <t>Manual de politicas</t>
  </si>
  <si>
    <t>25/10/2023: Se aprueba el Plan de Mejoramiento suscrito a través de memorando No. 20231200006203 del 24 de octubre de 2023.
12/12/2023: a través de memorando No. 20231600159743 del 5 de diciembre de 2023, el proceso responsable solicita prorroga para la entrega de las acciones propuestas hasta el 30 de marzo de 2024.
12/12/2023: a través del memorando No. 20231200007813 del 11 de diciembre de 2023, el Grupo de Contro Interno aprueba la solicitud de prórroga hasta el 30 de marzo de 2024.
21-07-2024: Mediante el memorando 20241600001023 del 03 de mayo de 2024, se remite el Manual de Politicas de seguridad de la información. Fue publicado en la página web y en senda</t>
  </si>
  <si>
    <t>Publicar y sociaizar  el manual de politicas de seguridad de la información en el proceso de Gestión de Tecnologias de la Información y las Comunicaciones.</t>
  </si>
  <si>
    <t xml:space="preserve">25/10/2023: Se aprueba el Plan de Mejoramiento suscrito a través de memorando No. 20231200006203 del 24 de octubre de 2023.
05/08/2024: Se evidencia la publicación y socialización del Manual Políticas de Seguridad de la Información, mediante correo electronico del 25 de junio de 2024, adicionalmente se cuenta con el documento plan de sensibilización en seguridad de la información 2024. por lo tanto, se encuentra en estado cumplida, pendiente de verificar su efectividad.
16/08/2024: Se evidencia la publicación y socialización del Manual Políticas de Seguridad de la Información, mediante correo electrónico del 25 de junio de 2024, adicionalmente se cuenta con el documento plan de sensibilización en seguridad de la información 2024. por lo tanto, se encuentra en estado cumplida, pendiente de verificar su efectividad.  Memorando No. 20241200004443 del 16 de agosto de 2024.
</t>
  </si>
  <si>
    <t>NO CONFORMIDAD No.14: En la verificación realizada por el Equipo Auditor del Grupo de Control Interno en el marco de la aplicación y ejecución del Proceso de Gestión de Tecnologías y Seguridad de la Información, no se evidencia una estrategia de uso y apropiación que permita socializar los instructivos, formatos, procedimientos, políticas etc., del proceso.</t>
  </si>
  <si>
    <t>No se oficializo la estrategia de uso y apropiación a la OAP para su respectiva publicación en el SGI.</t>
  </si>
  <si>
    <t>Actualizar estrategia de uso y apropiación bajo los lineamientos del SGI</t>
  </si>
  <si>
    <t>Estrategia de uso y apropiación actualizado</t>
  </si>
  <si>
    <t>25/10/2023: Se aprueba el Plan de Mejoramiento suscrito a través de memorando No. 20231200006203 del 24 de octubre de 2023.
05/08/2024: Se evidencia el diseño y formalización del documento guía estrategia de uso y apropiación deTI, Código: E3-GU-05, Versión: 01, Vigente desde: 28/06/2024, Se encuentra en estado cumplida, pendiente de verificar su efectividad.
16/08/2024: Se evidencia el diseño y formalización del documento guía estrategia de uso y apropiación de TI, Código: E3-GU-05, Versión: 01, Vigente desde: 28/06/2024, Se encuentra en estado cumplida, pendiente de verificar su efectividad.  Memorando No. 20241200004443 del 16 de agosto de 2024.</t>
  </si>
  <si>
    <t>Publicar y sociaizar  el estrategia de uso y apropiación</t>
  </si>
  <si>
    <t>25/10/2023: Se aprueba el Plan de Mejoramiento suscrito a través de memorando No. 20231200006203 del 24 de octubre de 2023.
05/08/2024: Se evidencia el diseño y formalización del documento guía estrategia de uso y apropiación de TI, Código: E3-GU-05, Versión: 01, Vigente desde: 28/06/2024, adicionalmente, se cuenta con la lista de asistencia con la Presentación avances estrategia uso y apropiación de fecha 30/04/2024, Se encuentra en estado cumplida, pendiente de verificar su efectividad.
16/08/2024: Se evidencia el diseño y formalización del documento guía estrategia de uso y apropiación de TI, Código: E3-GU-05, Versión: 01, Vigente desde: 28/06/2024, adicionalmente, se cuenta con la lista de asistencia con la Presentación avances estrategia uso y apropiación de fecha 30/04/2024, Se encuentra en estado cumplida, pendiente de verificar su efectividad.  Memorando No. 20241200004443 del 16 de agosto de 2024.</t>
  </si>
  <si>
    <t>NO CONFORMIDAD No.15: En la verificación realizada por el Equipo Auditor del Grupo de Control Interno en el marco de la aplicación y ejecución del Proceso de Gestión de Tecnologías y Seguridad de la Información, no se evidencia la existencia de un manual de políticas de seguridad y privacidad de la información.</t>
  </si>
  <si>
    <t>25/10/2023: Se aprueba el Plan de Mejoramiento suscrito a través de memorando No. 20231200006203 del 24 de octubre de 2023.
12/12/2023: a través de memorando No. 20231600159743 del 5 de diciembre de 2023, el proceso responsable solicita prorroga para la entrega de las acciones propuestas hasta el 30 de marzo de 2024.
12/12/2023: a través del memorando No. 20231200007813 del 11 de diciembre de 2023, el Grupo de Contro Interno aprueba la solicitud de prórroga hasta el 30 de marzo de 2024
21-07-2024: Mediante el memorando 20241600001023 del 03 de mayo de 2024, se remite el Manual de Politicas de seguridad de la información. Fue publicado en la página web y en senda</t>
  </si>
  <si>
    <t>25/10/2023: Se aprueba el Plan de Mejoramiento suscrito a través de memorando No. 20231200006203 del 24 de octubre de 2023.
05/08/2024: Se evidencia la publicación y socialización del Manual Políticas de Seguridad de la Información, mediante correo electronico del 25 de junio de 2024, adicionalmente se cuenta con el documento plan de sensibilización en seguridad de la información 2024. por lo tanto, se encuentra en estado cumplida, pendiente de verificar su efectividad
16/08/2024: Se evidencia la publicación y socialización del Manual Políticas de Seguridad de la Información, mediante correo electrónico del 25 de junio de 2024, adicionalmente se cuenta con el documento plan de sensibilización en seguridad de la información 2024. por lo tanto, se encuentra en estado cumplida, pendiente de verificar su efectividad. Memorando No. 20241200004443 del 16 de agosto de 2024.</t>
  </si>
  <si>
    <t>NO CONFORMIDAD No.17: En la verificación realizada por el Equipo Auditor del Grupo de Control Interno en el marco de la aplicación y ejecución del Proceso de Gestión de Tecnologías y Seguridad de la Información, no se evidencia una estrategia de uso y apropiación que permita socializar los instructivos, formatos, procedimientos, políticas etc., del proceso.</t>
  </si>
  <si>
    <t>25/10/2023: Se aprueba el Plan de Mejoramiento suscrito a través de memorando No. 20231200006203 del 24 de octubre de 2023.
05/08/2024: Se evidencia el diseño y formalización del documento guía estrategia de uso y apropiación deTI, Código: E3-GU-05, Versión: 01, Vigente desde: 28/06/2024, Se encuentra en estado cumplida, pendiente de verificar su efectividad.
16/08/2024: Se evidencia el diseño y formalización del documento guía estrategia de uso y apropiación de TI, Código: E3-GU-05, Versión: 01, Vigente desde: 28/06/2024, Se encuentra en estado cumplida, pendiente de verificar su efectividad.  Memorando No. 20241200004443 del 16 de agosto de 2024.
Nota GCI: Es la misma acción propuesta para la NC14</t>
  </si>
  <si>
    <t>25/10/2023: Se aprueba el Plan de Mejoramiento suscrito a través de memorando No. 20231200006203 del 24 de octubre de 2023.
05/08/2024: Se evidencia el diseño y formalización del documento guía estrategia de uso y apropiación de TI, Código: E3-GU-05, Versión: 01, Vigente desde: 28/06/2024, adicionalmente, se cuenta con la lista de asistencia con la Presentación avances estrategia uso y apropiación de fecha 30/04/2024, Se encuentra en estado cumplida, pendiente de verificar su efectividad.
16/08/2024: Se evidencia el diseño y formalización del documento guía estrategia de uso y apropiación de TI, Código: E3-GU-05, Versión: 01, Vigente desde: 28/06/2024, adicionalmente, se cuenta con la lista de asistencia con la Presentación avances estrategia uso y apropiación de fecha 30/04/2024, Se encuentra en estado cumplida, pendiente de verificar su efectividad.  Memorando No. 20241200004443 del 16 de agosto de 2024.
Nota GCI: Es la misma acción propuesta para la NC14</t>
  </si>
  <si>
    <t>NO CONFORMIDAD No.18: En la verificación realizada por el Equipo Auditor del Grupo de Control Interno en el marco de la aplicación y ejecución del Proceso de Gestión de Tecnologías y Seguridad de la Información, no se evidencia la existencia de un manual de políticas de seguridad y privacidad de la información.</t>
  </si>
  <si>
    <t>25/10/2023: Se aprueba el Plan de Mejoramiento suscrito a través de memorando No. 20231200006203 del 24 de octubre de 2023.
05/08/2024: Se evidencia la publicación y socialización del Manual Políticas de Seguridad de la Información, mediante correo electronico del 25 de junio de 2024, adicionalmente se cuenta con el documento plan de sensibilización en seguridad de la información 2024. por lo tanto, se encuentra en estado cumplida, pendiente de verificar su efectividad</t>
  </si>
  <si>
    <t>NO CONFORMIDAD No.19: En la verificación realizada por el Equipo Auditor del Grupo de Control Interno en el marco de la aplicación y ejecución del Proceso de Gestión de Tecnologías y Seguridad de la Información, no se evidencia la implementación del Modelo de Seguridad y Privacidad de la Información – MSPI, o un sistema que adopte medidas apropiadas, efectivas y verificables de seguridad que permitan demostrar el correcto cumplimiento de buenas prácticas. Esto con el fin de salvaguardar la confidencialidad, integridad y disponibilidad de los activos de información, atendiendo lo establecido en el decreto 1078 de 2015.</t>
  </si>
  <si>
    <t>no se encontraba el personal capacitado para  realizar la actualización de la estrategia de seguridad de la información.</t>
  </si>
  <si>
    <t>Implementar una estrategia para la medición de la impementación del MSPI.</t>
  </si>
  <si>
    <t>Estrategia de medición para la implementación del MSPI</t>
  </si>
  <si>
    <t>25/10/2023: Se aprueba el Plan de Mejoramiento suscrito a través de memorando No. 20231200006203 del 24 de octubre de 2023.
16/08/2024: Se evidencia el diseño y formalización del documento guía estrategia de uso y apropiación de TI, Código: E3-GU-05, Versión: 01, Vigente desde: 28/06/2024, adicionalmente, se cuenta con la lista de asistencia con la Presentación avances estrategia uso y apropiación de fecha 30/04/2024, Se encuentra en estado cumplida, pendiente de verificar su efectividad.</t>
  </si>
  <si>
    <t>OBSERVACIÓN No.1: En la verificación realizada por el Equipo Auditor del Grupo de Control Interno en el marco de la aplicación y ejecución del Proceso de Gestión de Tecnologías y Seguridad de la Información, no se evidencian los resultados de las fases I y III del proceso de transición del protocolo IPv6, los servicios publicados en Internet no responden a través de este protocolo, no se aporta evidencia del prefijo IPv6 suministrado por LACNIC a la Entidad y los equipos de usuario final no están configurados con el protocolo IPv6.</t>
  </si>
  <si>
    <t>NA</t>
  </si>
  <si>
    <t>Renovación y activación del pull IPV6</t>
  </si>
  <si>
    <t>Contrato renovación</t>
  </si>
  <si>
    <t>25/10/2023: Se aprueba el Plan de Mejoramiento suscrito a través de memorando No. 20231200006203 del 24 de octubre de 2023.
14/12/2023: A través del memorando No. 20231600159783 del 11 de diciembre de 2023 el proceso responsable remitió las evidencias de las acciones ejecutadas las cuales cumplen de manera parcial con el plan de mejoramiento propuesto, por lo que se solicitará al proceso remitir evidencias válidas que permitan constatar el cumplimiento total.
22/12/2023: a través de memorando No. 20231200008343 del 21 de diciembre de 2023 el Grupo de Control Interno aprueba la solicitud de prorroga hasta el 29 de febrero de 2024.
22/04/2024: Se presenta informe de MCO GLOBAL de abril 5 de 2024, en el cual, se establece en el numeral 3.3 Prueba de Conectividad IPv6: Se realizó una prueba de conectividad IPv6, que arrojó resultados mixtos. Aunque la prueba fue exitosa, se observó que el navegador y la conexión están utilizando exclusivamente IPv4, lo que se tradujo en una puntuación baja de 0 de 10 en la utilización de IPv6.
06/08/2024: Una vez revisado el informe “Actividades Ejecutadas implementación IPV6.  Enero-Junio 2024” por medio del cual se evidencia que se realizó las configuraciones en equipos activos de red de la entidad se procedió a realizar pruebas de asignación y navegación mediante el protocolo IPV6. Dando lo anterior la acción se da encuentra cumplida y se procede a su cierre según memorando 20241200004343 del 14/08/2024</t>
  </si>
  <si>
    <t>OBSERVACIÓN No. 2: En el proceso de verificación realizado por el Equipo Auditor del Grupo de Control Interno en el marco de la Caracterización del Proceso de Gestión de Tecnologías y Seguridad de la Información, no se observó la Identificación de los Usuarios Internos y Externos caracterizados en el Nivel Central, Direcciones Territoriales y Áreas Protegidas para las vigencias 2022 – 2023.</t>
  </si>
  <si>
    <t>Actualizacion de la matriz de partes interesadas</t>
  </si>
  <si>
    <t>Matriz de partes interesadas</t>
  </si>
  <si>
    <t xml:space="preserve">25/10/2023: Se aprueba el Plan de Mejoramiento suscrito a través de memorando No. 20231200006203 del 24 de octubre de 2023.
10/10/2023: Se identifica memorando No. 20231600158883 en el cual se indica que en reunión sostenida con el Grupo de Control Interno se determinó bajar la connotación de la no conformidad No. 6 a observación No. 2 y la no conformidad 7 se descarta. </t>
  </si>
  <si>
    <t>El Grupo de Control Interno no presentó los estados financieros al Comité de Coordinación de Control Interno.</t>
  </si>
  <si>
    <t>Porque la información la tenían en power point y se encontraban en el cierre, enviado una presentación de los Estados Financieros unicamente de la vigencia 2022.</t>
  </si>
  <si>
    <t>EVALUACIÓN INDEPENDIENTE</t>
  </si>
  <si>
    <t>GRUPO DE CONTROL INTERNO</t>
  </si>
  <si>
    <t>Solicitar  al proceso responsable la información  de los estados  financieros correspondiente a las vigencia 2021 y 2022, para realizar el análisis y la presentación el marco del Comité Institucional de Coordinación de Control Interno.</t>
  </si>
  <si>
    <t>Solicitud de  información</t>
  </si>
  <si>
    <t>DAISY VASQUEZ ACOSTA</t>
  </si>
  <si>
    <t>25/10/2023: Suscrito mediante memorando No. 20231200006273 del 25 de octubre de 2023
20/08/2024: Suscrito memorando No. 20241200004503 del 20 de agosto de 2024, la acción es efectiva porque de acuerdo con la normatividad  la presentación de los estados financieros se debe realizar en el Comité de Control Interno</t>
  </si>
  <si>
    <t>Realizar la presentación relacionada con los  estados financieros durante el Tercer Comité Institucional de Coordinación de  Control Interno de la vigencia 2023.</t>
  </si>
  <si>
    <t>Acta del Comité Institucional de Control Interno</t>
  </si>
  <si>
    <t xml:space="preserve">25/10/2023: Suscrito mediante memorando No. 20231200006273 del 25 de octubre de 2023
20/08/2024: Suscrito memorando No. 20241200004503 del 20 de agosto de 2024, la acción es efectiva porque de acuerdo con la normatividad  la presentación de los estados financieros se debe realizar en el Comité de Control Interno
</t>
  </si>
  <si>
    <t>El Grupo de Control Interno durante el ejercicio de seguimiento y evaluación al Sistema de Control Interno evidenció que el Procedimiento de Conflicto de Intereses no se encuentra actualizado, el procedi-miento publicado en la Intranet cuenta con fecha del 3 de septiembre 2021, necesita ser revisado y actualizado para así refle-jar mejores prácticas y poder abordar los posibles escenarios que puedan surgir.</t>
  </si>
  <si>
    <t>Porque no se ha realizado la gestión de actulización del procedimiento por parte de las dependencias a cargo.</t>
  </si>
  <si>
    <t>Actualizar el procedimiento de conflicto de intereses</t>
  </si>
  <si>
    <t>10/11/2023: Suscrito mediante memorando No. 20231200006533  del 10 de noviembre de 2023.
15/12/2023: Mediante memorando No. 20231200007233 del 4 de diciembre de 2023, se requirio evidencias de las acciones que se encuenrtan en estado abierto vencidas con el fin de actualizar la matriz.
12-12-2024: mediante memorando 20241200006823 del 12-12-2024, se otorga prorroga para todas las acciones pendientes hasta el día 30 de junio de 2025</t>
  </si>
  <si>
    <t>SALIDA NO CONFORME</t>
  </si>
  <si>
    <t>Incumplimiento de los requisitos (legales, de la organización y del cliente) para los “Derechos de Petición Atendidos”</t>
  </si>
  <si>
    <t>No hay un mecanismo de identificación primaria de los PQRSD bien sea en el menú del Gestor Documental o al abrir la Bandeja de Entrada, que permita priorizar y hacer seguimiento a estos radicados.</t>
  </si>
  <si>
    <t>GRUPO DE GESTIÓN DEL CONOCIMIENTO E INNOVACIÓN</t>
  </si>
  <si>
    <t>Seleccionar y hacer seguimiento por parte de cada servidor público del GGCI, de los radicados  relacionados con PQRSD que le sean asignados, mediante la creación de una carpeta en Drive en cuyo interior se cargarán reportes del Gestor Documental, en Excel con los radicados clasificados como petición,  para priorizar su gestión en cumplimiento de los requisitos para "Derechos de Petición Atendidos"</t>
  </si>
  <si>
    <t>Carpeta Seguimiento PQRSD Dic 2023</t>
  </si>
  <si>
    <t xml:space="preserve">18/11/2023: Suscrito mediante memorando No. 20231200008233 del 18 de diciembre de 2023.
29/07/2024: Se verificó la información de las 7 carpetas clasificadas por persona, encontrando que las PQRSD allegadas al proceso Gestión del Conocimiento y la Innovación, tanto a finales de 2023 como en enero de 2024, evidenciando la respuesta oportuna de cada una de estas PQRSD de acuerdo con la clasificación establecida en la Ley 1755 de 2015, en su artículo 14, dado lo anterior la acción se cumplió, sin embargo queda pendiente verificar la efectividad
</t>
  </si>
  <si>
    <t>De acuerdo al reporte de Salidas No Conformes del l y ll trimestre realizado
por el proceso de Servicio al Ciudadano, se identificó que el GPM presentó 2
de 18 que incumplen los requisitos (legales, de la organización y del cliente)
para los “Derechos de Petición Atendidos”, generando para el proceso salidas No conformes.</t>
  </si>
  <si>
    <t>Desconocimiento por parte del GPM de la gestión apropiada ( tiempos, recursos) para dar respuesta según  tipo de requerimiento y terminos de ley.</t>
  </si>
  <si>
    <t>Realizar socialización al GPM con apoyo del grupo de atención al ciudadano, sobre PQRSD, enfatizando en como se deben responder los requerimientos ( según su tipo), los tiempos establecidos para ello; y recursos para pedir ampliación de tiempos de respuesta.</t>
  </si>
  <si>
    <t>Socialización generada</t>
  </si>
  <si>
    <t>AUDITORÍA AL SISTEMA DE GESTIÓN INTEGRADO</t>
  </si>
  <si>
    <t>NO CONFORMIDAD No.12: DTAM-PNN SERRANIA DE CHIRIBIQUETE
No se dio cumplimiento al Código Nacional de Tránsito en las normas establecidas organizando las infracciones de los vehículos adscritos a la Dirección Territorial Amazonia en la responsabilidad del Parque Nacional Natural Serranía de Chiribiquete que a la fecha se encuentran pendiente de pago.</t>
  </si>
  <si>
    <t>Se generaron comparendos mediante orden formal por infracción al código de tránsito, con cargo a la cédula del funcionario, que cometió la infracción.</t>
  </si>
  <si>
    <t>PARQUE NACIONAL NATURAL SERRANÍA DE CHIRIBIQUETE</t>
  </si>
  <si>
    <t xml:space="preserve">Elevar Oficios a las Secretarias de Tránsito de Cundinamarca  y del  Tolima, con el fin de solicitar la desvinculación de los comparendos impuestos a los vehículos de placas  OBG156 y OBG155 asignados al PNN Chiribiquete, dado que al momento de la imposición se hicieron con cargo a la cédula de la persona que conducía el vehículo.
</t>
  </si>
  <si>
    <t>Oficios realizados</t>
  </si>
  <si>
    <t>Suscrito mediante memorando No. 20231200008163 del 15 de diciembre de 2023</t>
  </si>
  <si>
    <t>Generar matriz de seguimiento en la que se identifique cuentadantes y conductor de los vehículos asignados a la Sede de la Dirección Territorial y las Áreas Protegidas, con el fin de verificar de forma trimestral, la generación o no de infracciones por violación a las normas de tránsito.</t>
  </si>
  <si>
    <t>Matriz de seguimiento</t>
  </si>
  <si>
    <t>No se evidenció gestión eficaz en la etapa final del proceso de baja de la camioneta de placas OBG-153, ya que han pasado más de 10 meses sin que se haya surtido la destinación final de la misma.</t>
  </si>
  <si>
    <t>Realizar las gestiones con las entidades autorizadas por la ley, para la disposición final del vehículo.</t>
  </si>
  <si>
    <t>Oficio entidad autorizada para el proceso disposición final del vehículo.</t>
  </si>
  <si>
    <t>Suscrito mediante memorando No. 20231200008173 del 15 de diciembre de 2023
10-09-2024: Mediante memorando 20241200004933 del 10 de septiembre de 2024 se dio como cumplida la acción y pendiente de efectividad</t>
  </si>
  <si>
    <t>El proceso cuenta con herramientas suficientes para el control del parque automotor; sin embargo, no se tiene claridad respecto de la forma, oportunidad y responsable de aplicar los formatos.</t>
  </si>
  <si>
    <t>Realizar capacitación con los responsables del proceso, en el manejo de los formatos adscritos al mismo.</t>
  </si>
  <si>
    <t>Lista de Asistencia capacitación manejo de formatos por parte de los responsables del proceso,</t>
  </si>
  <si>
    <t>Los servidores del Proceso de Gestión de Recursos Físicos no tienen claridad respecto de la Política de Fortalecimiento Institucional y Simplificación de Procesos del MIPG, en lo referente a la gestión de los recursos físicos.</t>
  </si>
  <si>
    <t>Solicitar capacitación en el manejo de la Política de Fortalecimiento Institucional y Simplificación de Procesos del MIPG, en lo referente a la gestión de los recursos físicos.</t>
  </si>
  <si>
    <t xml:space="preserve">20241200004933 </t>
  </si>
  <si>
    <t>Lista de Asistencia en el manejo de la Política de Fortalecimiento Institucional y Simplificación de Procesos del MIPG.</t>
  </si>
  <si>
    <t>Suscrito mediante memorando No. 20231200008173 del 15 de diciembre de 2023
10-09-2024: Mediante memorando 20241200004933 del 10 de septiembre de 2024 se aprobó prórroga</t>
  </si>
  <si>
    <t>Una vez verificada la información, se observó el incumplimiento del GRF_PR_03 Procedimiento Actualización de Inventarios y el Manual para el manejo y control de Propiedad Planta y Equipo, al no contar con los soportes documentales idóneos que garanticen la propiedad de los bienes.</t>
  </si>
  <si>
    <t>Porque el bien no encuentra registrado en bases de datos de las respectivas autoridades.</t>
  </si>
  <si>
    <t>Dar cumplimiento a lo establecido GRF_PR_03 Procedimiento Actualización de Inventarios y el Manual para el manejo y control de Propiedad Planta y Equipo.</t>
  </si>
  <si>
    <t>Oficio entidad competente para la identificación y localización de la motocicleta</t>
  </si>
  <si>
    <t>Suscrito mediante memorando No. 20231200008173 del 15 de diciembre de 2023</t>
  </si>
  <si>
    <t>Realizar gestión ante los entes competentes para el trámite de localización de la motocicleta y efectuar la respectiva disposición final de la misma.</t>
  </si>
  <si>
    <t>Incumplimiento del rol como primera línea de defensa, de acuerdo con lo definido en el componente de Actividades de Control de MIPG, en lo relacionado con el monitoreo y seguimiento de los riesgos.</t>
  </si>
  <si>
    <t>Porque hace falta capacitación en los temas de líneas de defensa por parte del Grupo de Procesos Corporativos.</t>
  </si>
  <si>
    <t>Dar cumplimiento al rol de primera línea de defensa de acuerdo con lo definido en el componente de Actividades de Control de MIPG, en lo relacionado con el monitoreo y seguimiento de los riesgos.</t>
  </si>
  <si>
    <t>Lista de Asistencia en el manejo del rol como primera línea de defensa, de acuerdo con lo definido en el componente de Actividades de Control de MIPG, en lo relacionado con el monitoreo y seguimiento de los riesgos.</t>
  </si>
  <si>
    <t>No conformidad 8. Incumplimiento del rol como primera línea de defensa, de acuerdo con lo definido en el componente de Actividades de Control de MIPG, en lo relacionado con el monitoreo y seguimiento de los riesgos.</t>
  </si>
  <si>
    <t>Solicitar capacitación en el manejo del rol como primera línea de defensa, de acuerdo con lo definido en el componente de Actividades de Control de MIPG, en lo relacionado con el monitoreo y seguimiento de los riesgos.</t>
  </si>
  <si>
    <t>NO CONFORMIDAD 1: En la verificación adelantada por el Equipo Auditor del Acta de Inició del Contrato Interadministrativo No 001 del 2022, se evidencia un Acta de inicio del contrato de fecha 04 de febrero del 2022, con la que se establece la etapa de Pre-Operación del contrato como actividad inmersa en la Clausula Segunda, siendo quien firma como supervisor del mismo (Señor Gustavo Sánchez Herrera, Director Territorial Caribe), quien no es el responsable, como se evidencia en el Orfeo radicado No 20224200003023 del 07-02-2022; donde establece la delegación de la supervisión al Subdirector de Sostenibilidad y Negocios Ambientales, Señor Luis Alberto Bautista Peña. No se evidenció Acta de recibo que demuestre la entrega de los bienes y elementos de manera formal y soportada con salidas de
almacén que pudiera asegura el cumplimiento de la Pre-Operación y Operación efectiva de la Sociedad Hotelera Tequendama, incumpliéndose la Clausula Primera del Contrato.</t>
  </si>
  <si>
    <t>No se tenia acta de recibo de la entrega de los bienes inmuebles y elementos, debido a que en la medida que se entregaban las obras y los elementos se realizaban actas parciales, lo que genero dificultad en la entrega de bienes y elementos de manera formal y soportada con las respectivas salidas de almacen.</t>
  </si>
  <si>
    <t>SUBDIRECCIÓN DE SOSTENIBILIDAD Y NEGOCIOS AMBIENTALES</t>
  </si>
  <si>
    <t>Incluir acta de recibo que 
demuestre la entrega de los bienes y elementos  en la carpeta de preoperación y operación del Contrato Interadministrativo No 001 del 2022</t>
  </si>
  <si>
    <t>Acta de recibo en carpeta contractual</t>
  </si>
  <si>
    <t>Suscrito mediante memorando No. 20231200008183del 15 de diciembre de 2023.
Mediante memorando 20233000001123 del 11 de julio de 2023, DTCA remite el PM,
Mediante memorando No20231200004473 del 03 de agosto de 2023 se remite revisión del PM, por parte del GCI.
Mediante memorando 20243000001053 del 30-04-2024 el Subdirector de Sostenibilidad  y negocios ambientales remite evidencias para cierre.
El 01-06-2024, se revisa las evidencias aportadas por la DTCA, y se concluye el cierre de las No Conformidad.</t>
  </si>
  <si>
    <t>No se ha realizado una revision a la documentación  de la fase preoperacional y operacional del Contrato Interadministrativo No 001 del 2022 que se encuentra soportada en la carpeta del contrato</t>
  </si>
  <si>
    <t>Revisar la documentación de la fase preoperacional y operacional del Contrato Interadministrativo No 001 del 2022 que se encuentra soportada en la carpeta del contrato</t>
  </si>
  <si>
    <t>Acta con la revision de la documentacion del proceso operacional y operacional</t>
  </si>
  <si>
    <t>NO CONFORMIDAD 4: En la revisión adelantada por el Equipo Auditor de las obligaciones del Contrato Interadministrativo No 001 del 2022, en el marco de la supervisión, no se observan las actas de los Comités de Seguimiento donde se realizó la aprobación del Plan de Inversiones, Presupuesto de Operación, Plan de Manejo y el Plan de Ordenamiento Ecoturístico. En las “Obligaciones del Contratista en la Etapa de Operación Efectiva”, no se observa el Acta del Comité de Seguimiento que se debió haber realizado el 20 de noviembre del 2022 donde se tenía que realizar la aprobación del Presupuesto de Operación para la vigencia 2022, el cual debió ser aprobado por PNNC, PNN Tayrona, DTCA, incumpliéndose la Clausula Tercera del Contrato.</t>
  </si>
  <si>
    <t>No hay un responsable de la gestion documental del Contrato Interadministrativo del Contrato Interadministrativo No 001 del 2022</t>
  </si>
  <si>
    <t>Solicitar al PNN Tayrona que se designe un responsable de la gestión documental del Contrato Interadministrativo No 001 del 2022</t>
  </si>
  <si>
    <t>Memorando con la solicitud</t>
  </si>
  <si>
    <t>Realizar una revisión semestral de la documentación del Contrato Interadministrativo No 001 del 2022 Tequendama para actualizar y mantener vigente la información del 
contrato</t>
  </si>
  <si>
    <t>Informe con la revision a la documentación del contrato</t>
  </si>
  <si>
    <t xml:space="preserve">Suscrito mediante memorando No. 20231200008183del 15 de diciembre de 2023.
Mediante memorando 20233000001123 del 11 de julio de 2023, DTCA remite el PM,
Mediante memorando No20231200004473 del 03 de agosto de 2023 se remite revisión del PM, por parte del GCI.
Mediante memorando 20243000001053 del 30-04-2024 el Subdirector de Sostenibilidad  y negocios ambientales remite evidencias para cierre.
El 01-06-2024, se revisa las evidencias aportadas por la DTCA, y se concluye el cierre de las No Conformidad.
</t>
  </si>
  <si>
    <t>INFORME FINAL AUDITORIA INTERNA PROCESO GESTIÓN DE RECURSOS FISICOS – GESTIÓN DE RECURSOS FINANCIEROS - COOPERACIÓN NACIONAL NO OFICIAL E INTERNACIONAL - PROCEDIMIENTOS ACTUALIZACIÓN DE INVENTARIOS - CADENA PRESUPUESTAL- DONACIONES DIRECCIÓN TERRITORIAL PACIFICO Y SUS ÁREAS PROTEGIDAS VIGENCIAS 2022-2023</t>
  </si>
  <si>
    <t>NO CONFORMIDAD No. 01: DTPA.
En el proceso de verificación realizado por el Equipo Auditor del Grupo de Control Interno en el marco del procedimiento Actualización de Inventarios, no se evidenció la verificación, revisión y actualización de los bienes y elementos asignados como cuentadantes en la DTPA y sus áreas protegidas en las vigencias 2022-2023 que permitan identificar que los bienes se encuentran actualizados y asignados en el uso, servicio, custodia y responsabilidad.</t>
  </si>
  <si>
    <t>Realizar la verificación, revisión y actualización de los bienes y elementos asignados como cuentadantes en la DTPA y sus áreas protegidas que conlleve a la actualización del inventario.</t>
  </si>
  <si>
    <t>Inventario actualizado</t>
  </si>
  <si>
    <t>Suscrito mediante memorando No. 20231200008203 del 18 de diciembre de 2023</t>
  </si>
  <si>
    <t>NO CONFORMIDAD No. 02: DTPA.
En la evaluación realizada por el Equipo Auditor del Grupo de Control Interno en lo correspondiente a los reportes de consumo de combustible reportados por las áreas adscritas a la DTPA, no se evidenciaron los análisis a las variaciones que permitan identificar que sus justificaciones, correspondieron a la información reportada en las vigencias 2022-2023.</t>
  </si>
  <si>
    <t>Generar mecanismos que permitan realizar el anaisis eficaz a las variaciones reportadas que se articulen a las justificaciones generadas en los consumos de combustible mensuales enviados a la DTPA.</t>
  </si>
  <si>
    <t>Matriz con el Analisis y Verificación eficaz del consumo de combustible</t>
  </si>
  <si>
    <t>CERRADA</t>
  </si>
  <si>
    <t>15/12/2023: Se suscribió plan de mejoramiento mediante memorando No.20231200008073 del 14 d diciembre de 2023.</t>
  </si>
  <si>
    <t>NO CONFORMIDAD No. 03: DTPA.
En la evaluación realizada por el Equipo Auditor del Grupo de Control Interno en lo correspondiente a los reportes de consumo de servicios públicos reportados por las áreas adscritas a la DTPA, no se observaron los análisis a las variaciones que permitan identificar que sus justificaciones y observaciones, corresponden a la información reportada en las vigencias 2022-2023.</t>
  </si>
  <si>
    <t>Adoptar acciones que permitan realizar el anaisis eficaz a las variaciones reportadas que se articulen a las justificaciones generadas en los consumos de servicios públicos mensuales enviados a la DTPA.</t>
  </si>
  <si>
    <t>Analisis eficaz del consumo de servicio públicos</t>
  </si>
  <si>
    <t>NO CONFORMIDAD No. 04: DTPA
En la evaluación realizada por el Equipo Auditor del Grupo de Control Interno en el marco del procedimiento actualización de inventarios, no se observó el plaqueteo de los bienes recibidos por donación que se encuentran en servicio en la sede administrativa de la DTPA en las vigencias 2022 – 2023.</t>
  </si>
  <si>
    <t>Realizar el plaqueteo de los bienes y elementos asignados como cuentadantes en la DTPA y sus áreas protegidas que conlleve al registro y actualización del inventario.</t>
  </si>
  <si>
    <t>NO CONFORMIDAD No. 05: DTPA.
En la evaluación realizada por el Equipo Auditor del Grupo de Control Interno en el marco del procedimiento Entradas A Almacén, Código: GRF_PR_07, Versión 8, Vigente desde el 20-08-2021; no se evidenció el cumplimiento de la actividad No 4: “…Realizar la entrada de los elementos teniendo en cuenta la categoría de Almacén, y la clasificación del bien en el Software de inventarios y registrarlos en el Formato vigente comprobante de entrada de almacén GRF_FO_20. Nota: una vez verificada la información imprimir y firmar…”., no se evidenció el “…Formato vigente comprobante de entrada de almacén GRF_FO_20…”; de los bienes recibidos por donación que se encuentran en servicio y no están plaqueteados en la sede administrativa de la DTPA en las vigencias 2022 – 2023.</t>
  </si>
  <si>
    <t>Generar las entradas de almacen de los elementos teniendo en cuenta la categoría de Almacén, y la clasificación del bien en el Software de inventarios y registrarlos en el Formato vigente comprobante de entrada de almacén GRF_FO_20 recibidos en Donación.</t>
  </si>
  <si>
    <t>Formato actualizado</t>
  </si>
  <si>
    <t>NO CONFORMIDAD No. 06: DTPA.
En la evaluación realizada por el Equipo Auditor del Grupo de Control Interno en el marco del procedimiento Salidas de Almacén, Código: GRF_PR_06, Versión 8, Vigente del 20-08-2021, no se evidenció el cumplimiento de la actividad No 1: “…Recibir las solicitudes de bienes para realizar el respectivo trámite por Consumo, Bajas de bienes, transferencias, traslados, comodatos y por concesión. Nota: Los bienes devolutivos adquiridos con destinación específica en los que se conoce la dependencia, así como los bienes de consumo que no se encuentren físicamente en bodega, no requieren solicitud para asignación. NOTA: Para el caso de elementos de la Tienda de Parques diligenciar el formato vigente solicitud de pedidos GRF_FO_21. …”., de los bienes recibidos por donación que se encuentran en servicio y no están plaqueteados en la sede administrativa de la DTPA en las vigencias 2022 – 2023.</t>
  </si>
  <si>
    <t>Generar las salidas de almacen de los elementos teniendo en cuenta la categoría de Almacén, y la clasificación del bien en el Software de inventarios y registrarlos en el Formato vigente comprobante de salida de almacén GRF_FO_19 recibidos en Donación.</t>
  </si>
  <si>
    <t>NO CONFORMIDAD No. 07: DTPA.
En el proceso de verificación realizado por el Equipo Auditor del Grupo de Control Interno en el marco del procedimiento actualización de inventarios en la DTPA y sus áreas adscritas, actividad No 2: “…Actualizar el software de inventario teniendo en cuenta los movimientos de los bienes de acuerdo con la información suministrada por los diferentes Cuentadantes, Grupos, Dependencias, Oficinas, Territoriales y Áreas Protegidas…”; no se evidenció el cumplimiento del punto de control relacionado con: “…Reporte de Propiedad Planta y Equipo del software de Inventarios…”; de los bienes y elementos se encuentren constituidos como cuentadantes para las vigencias 2022-2023 en el “…Formato vigente inventario de elementos cuentadante código GRF_FO_17…”.</t>
  </si>
  <si>
    <t>Verificar que todos los bienes y elementos se encuentren constituidos como cuentadantes y registrados en el reporte de Propiedad Planta y Equipo del software de Inventarios</t>
  </si>
  <si>
    <t>NO CONFORMIDAD No. 08: DTPA - PNN FARALLONES.
En el proceso de verificación realizado por el Equipo Auditor del Grupo de Control Interno en el marco del procedimiento actualización de inventarios actividad No 2: “…Actualizar el software de inventario teniendo en cuenta los movimientos delos bienes de acuerdo con la información suministrada por los diferentes Cuentadantes, Grupos, Dependencias, Oficinas, Territoriales y Áreas Protegidas…”; no se evidenció el cumplimiento del punto de control relacionado con: “…Reporte de Propiedad Planta y Equipo del software de Inventarios…”; de los bienes y elementos se encuentren constituidos como cuentadantes para las vigencias 2022-2023 en el “…Formato vigente inventario de elementos cuentadante código GRF_FO_17…”, en la DTPA y el Parque Nacional Natural Farallones de Cali.</t>
  </si>
  <si>
    <t>PARQUE NACIONAL NATURAL FARALLONES DE CALI</t>
  </si>
  <si>
    <t xml:space="preserve">
Actualizar el inventario de los bienes y elementos de los cuentadantes que se encuentran en custodia en el PNN Farallones de Cali
</t>
  </si>
  <si>
    <t>NO CONFORMIDAD No. 09: DTPA.
En el proceso de verificación realizado por el Equipo Auditor del Grupo de Control Interno, en el marco del procedimiento Entradas al Almacén y el aplicativo Neón, actividad No. 2 “Recibir el Bien y verificar sus respectivos soportes”, no se está dando cumplimiento, debido a que el Acta de Donación No. 079 del 4 de noviembre de 2020, se encuentra cargada en el aplicativo, sin firma del Director Territorial, quien recibe la donación como responsable de la Dirección Territorial Pacifico.</t>
  </si>
  <si>
    <t>Remisión de seguimiento a las Actas de donación de manera mensual, para los próximos tres meses con las firmas correspondientes para su revisión y verificación</t>
  </si>
  <si>
    <t>correo electronico con el seguimiento de las acta de donación</t>
  </si>
  <si>
    <t xml:space="preserve">NO CONFORMIDAD No. 10: DTPA
En el proceso de verificación realizado por el Equipo Auditor del Grupo de Control Interno, en el marco del procedimiento Salidas del Almacén y el aplicativo Neón, en la Actividad No. 3 “Diligenciar el formato Comprobante de salida de almacén en el software de inventarios, verificar, imprimir y firmar.”, correspondiente al Acta de Donación No. 079 del 31 de agosto de 2020 de KFW, el Comprobante de Salida de Almacén no se encuentra firmado por parte del Jefe del Área. </t>
  </si>
  <si>
    <t xml:space="preserve">
Realizar seguimiento al diligenciamiento de los formatos y  Comprobantes de salida de almacén en el software de inventarios NEÖN y asegurar su firma.</t>
  </si>
  <si>
    <t>Seguimiento al formato y comprobante de salida de almacén con su respectiva firma</t>
  </si>
  <si>
    <t>NO CONFORMIDAD No. 11: DTPA.
En el proceso de verificación realizado por el Equipo Auditor del Grupo de Control Interno, en el marco del procedimiento Salidas del Almacén y el aplicativo Neón, en la actividad No. 2 “Recibir el Bien y verificar sus respectivos soportes”, correspondiente al Acta de Donación No. 103 del 25 de febrero de 2022 de KFW, se encuentran otros soportes que no corresponden a los bienes entregados en el Acta de donación.</t>
  </si>
  <si>
    <t>Solicitar por medio de memorando al Grupo Coorporativo de Procesos , sobre aclaración en el procedimiento de ENTRADAS A ALMACÉN con código GRF_PR_07, en el punto de las evidencias que se deben cargar cuando las donaciones vienen compartidas con otras Direcciones Territoriales.</t>
  </si>
  <si>
    <t>Actualización procedimiento de Entradas a Almacén</t>
  </si>
  <si>
    <t>NO CONFORMIDAD No. 12: DTPA
En el proceso de verificación realizado por el Equipo Auditor del Grupo de Control Interno de las Actas de Donación y el aplicativo Neón, se evidenció que en el Acta de Donación No. 087 del 26 de febrero de 2021, el elemento Moto Carguero AKT-AK200 ZW y los accesorios por valor de $10.027.226 no han sido entregados al Parque Nacional Uramba, aunque el  Acta de Donación se encuentra firmada por el responsable de la Dirección Territorial el 26/02/2021.</t>
  </si>
  <si>
    <t>Remisión de los documentos tales como: el acta de liquidación y el radicado, para su revisión y verificación de eixstencia.</t>
  </si>
  <si>
    <t>correo electronico con los soportes correspondientes</t>
  </si>
  <si>
    <t>NO CONFORMIDAD No. 13: DTPA
En el proceso de verificación realizado por el Equipo Auditor del Grupo de Control Interno, una vez revisados aleatoriamente los elementos dados en donación por KFW para la sede Administrativa de la DTPA, en el Acta No. 082 del 24 de noviembre de 2020, se observa que la mayoría están escritos con marcador y no cuentan con la placa del inventario impresa.</t>
  </si>
  <si>
    <t>Actualizar el plaqueteo con sus respectivos registros de inventario impresos de los bienes y elementos de adscritos a la sede Administrativa de la DTPA .</t>
  </si>
  <si>
    <t>Plaqueteo y Registros Actualizados en NEON</t>
  </si>
  <si>
    <t>OBSERVACIÓN No. 01: DTPA.
En el proceso de verificación realizado por el Equipo Auditor del Grupo de Control Interno, la responsable de proyectos de Cooperación, no ha revisado la pertinencia de la Caracterización del Proceso de Cooperación Nacional No Oficial Internacional del Sistema de Gestión Integrado.</t>
  </si>
  <si>
    <t>ASUNTOS INTERNACIONALES, COOPERACIÓN Y GESTIÓN DE ALIANZAS</t>
  </si>
  <si>
    <t>Solicitar socialización mediante memorando a la Oficina Asesora de Planeación sobre el tema  de la Caracterización del Proceso de Cooperación Nacional No Oficial Internacional del Sistema de Gestión Integrado</t>
  </si>
  <si>
    <t>Memorando solicitud de Socialización</t>
  </si>
  <si>
    <t xml:space="preserve">INFORME FINAL DE AUDITORÍA INTERNA AL PROCESO CONTROL DISCIPLINARIO INTERNO VIGENCIA 1 DE ABRIL DEL 2022 AL 30 DE OCTUBRE DE 2023
</t>
  </si>
  <si>
    <t>NO CONFORMIDAD No. 1: OFICINA DE CONTROL INTERNO DISCIPLINARIO. En el ejercicio de Auditoría Interna, se evidenció que se presentaron demoras e incumplimientos en la entrega de información por parte de los funcionarios públicos dentro de los procesos disciplinarios.</t>
  </si>
  <si>
    <t>Posible falta de control por parte del responsable del área a la que se le solicita la información, en el seguimiento para la respuestas a la OCDI.</t>
  </si>
  <si>
    <t>Soliciar al Grupo de Atención al ciudadano desarrollar socializaciones a las diferentes dependencias de Parques Nacionales Naturales de Colombia, con el fin de dar a conocer los plazos legales de las peticiones al interior de la Entidad</t>
  </si>
  <si>
    <t>Socializaciones ejecutadas</t>
  </si>
  <si>
    <t>Seguimiento efectuado mediante memorando No. 20241200005763 del  11-11-2024: De conformidad con la verificación efectuada a las evidencias presentadas por la Oficina de Control Disciplinario Interno, se observa la difusión de tres piezas informativas mediante correos electrónicos de fechas 17 de abril, 29 y 30 de octubre de 2024, remitidos a todos los colaboradores de PNNC mediante comunicación masiva en el que se indican los términos de respuesta oportuna a las diferentes clases de peticiones, de conformidad con la Ley 1755 de 2015. Lo anterior, de conformidad con lo establecido en la acción y en cumplimiento de la meta propuesta, por lo cual se determina cumplimiento.</t>
  </si>
  <si>
    <t>Identificar a una persona de la OCDI para el seguimiento y control de las solicitudes que se elevan a las diferentes dependiencias de la Entidad</t>
  </si>
  <si>
    <t>Delegación del personal</t>
  </si>
  <si>
    <t>Seguimiento efectuado mediante memorando No. 20241200005763 del  11-11-2024: Al realizar la verificación de las evidencias aportadas por la Oficina de Control Disciplinario Interno, se observa la designación efectuada mediante correo electrónico del 6 de junio de 2024 a las profesionales Claudia Isabel Roncancio Rodríguez y Leidy Diana Triana Rodríguez, con el fin de efectuar seguimiento al cumplimiento de los plazos establecidos en los requerimientos de información. Por lo anterior, se determina cumplimiento de lo establecido en la acción y de la meta propuesta.</t>
  </si>
  <si>
    <t>Iniciar actuación disciplinaria por la demora o incumplimiento en la remisión de la información solicitada</t>
  </si>
  <si>
    <t>Actuaciones iniciadas</t>
  </si>
  <si>
    <t>Seguimiento efectuado mediante memorando No. 20241200005763 del  11-11-2024: En la verificación de las evidencias aportadas, se observa el inicio de dos actuaciones disciplinarias, por no dar respuesta oportuna a las solicitudes efectuadas. Por lo anterior, se determina cumplimiento de lo establecido en la acción.</t>
  </si>
  <si>
    <t>En la verificación realizada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Grupo de Infraestructura y las Direcciones Territoriales.</t>
  </si>
  <si>
    <t>¿Por qué hace falta conocimiento en los procedimientos en el manejo de Inventarios?, Por falta de capacitaciones y sensibilizaciones en el manejo de la información de inventarios</t>
  </si>
  <si>
    <t>Verificar que la información entregada por las Direcciones Territoriales en la Actualización de los inventarios de los bienes inmuebles se encuentre ajustada.</t>
  </si>
  <si>
    <t>Reporte de actualización.</t>
  </si>
  <si>
    <t>Mediante memorando 20244600001603 del 19-07-2024 el Grupo de Procesos Corporativos remite soportes documentales y solicita cierre de la acción.
Mediante Memorando 20241200005063 del 16-09-2024, se informa que la acción queda CERRADA, por cuanto, se evidencia listado de inventarios al 30 de junio de 2024, con el registro de 967 bienes donde se encuentranm reflejadas la totalidad de la Direcciones Territoriales</t>
  </si>
  <si>
    <t>En la verificación realizada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Grupo de Infraes-tructura y las Direcciones Territoriales.</t>
  </si>
  <si>
    <t>Efectuar capacitación en el  procedimiento de Actualización de Inventarios</t>
  </si>
  <si>
    <t>Lista de Asistencia Capacitacion y presentacion.</t>
  </si>
  <si>
    <t>Mediante memorando 20244600001603 del 19-07-2024 el Grupo de Procesos Corporativos remite soportes documentales y solicita cierre de la acción.
Mediante Memorando 20241200005063 del 16-09-2024, se informa que la acción queda CERRADA, por cuanto, se evidenció lista de asistencia emitida el 17 de mayo de 2024, donde se realizó capacitación en el control de inventarios en el manejo del sistema de identificación o plaqueteo de los bienes, donde participaron las Direcciones Territoriales de DTOR, DTAM, DTAO, DTPA, DTCA, DTAN. De igual forma, se adjunta las diapositivas presentadas en la capacitación que trata del procedimiento de actualización de inventarios.</t>
  </si>
  <si>
    <t>En el proceso de verificación realizado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del Grupo de Procesos Corporativos, Grupo de Infraestructura y la Dirección Territorial Orinoquia.</t>
  </si>
  <si>
    <t>Solicitar a la Dirección Territorial Orinoquia la actualización del  inventario de bienes inmuebles.</t>
  </si>
  <si>
    <t>Memorando de solicitud</t>
  </si>
  <si>
    <t xml:space="preserve">Mediante memorando 20244600001603 del 19-07-2024 el Grupo de Procesos Corporativos remite soportes documentales y solicita cierre de la acción.
Mediante Memorando 20241200005063 del 16-09-2024, se informa que la acción queda CERRADA, ya que se evidenció  memorando No. 20244000000893 de fecha  01/03/2024, la Subdirectoria Administrativa y FInanciera, solicitó a la DT, la programación de levantamiento fisico de inventarios a más tardar el 8 de marzo de 2024 y diligenciado en el formatoA3-FO-16. De igual forma, se les estipulo claramente las recomendaciones a seguir con tal que a más tardar el 31 de octubre de 2024, estuviese realizado. Para finalizar en el memorando en  mención se les señalo que este inventario debia estar soportado mediante actas de las actuaciones realizadas.
</t>
  </si>
  <si>
    <t>Mediante memorando 20244600001603 del 19-07-2024 el Grupo de Procesos Corporativos remite soportes documentales y solicita cierre de la acción.
Mediante Memorando 20241200005063 del 16-09-2024, se informa que la acción queda CERRADA, ya que se evidenció  lista de asistencia emitida el 17 de mayo de 2024, donde se realizó capacitación en el control de inventarios en el manejo del sistema de identificación o plaqueteo de los bienes, donde participaron las Direcciones Territoriales de DTOR, DTAM, DTAO, DTPA, DTCA, DTAN. De igual forma, se adjunta las diapositivas presentadas en la capacitación que trata del procedimiento de actualización de inventarios.</t>
  </si>
  <si>
    <t>En el proceso de verificación realizado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Grupo de Infraestructura y la Dirección Territorial Andes Nororientales</t>
  </si>
  <si>
    <t>Solicitar a la Dirección Territorial Andes Nororientales la actualización del  inventario de bienes inmuebles.</t>
  </si>
  <si>
    <t>Mediante memorando 20244600001603 del 19-07-2024 el Grupo de Procesos Corporativos remite soportes documentales y solicita cierre de la acción.
Mediante Memorando 20241200005063 del 16-09-2024, se informa que la acción queda CERRADA, ya que se evidenció  que por medio del  memorando No. 20244000000913 de fecha  01/03/2024, la Subdirectoria Administrativa y FInanciera, solicitó a la DT, la programación de levantamiento fisico de inventarios a más tardar el 8 de marzo de 2024 y diligenciado en el formatoA3-FO-16. De igual forma, se les estipulo claramente las recomendaciones a seguir con tal que a más tardar el 31 de octubre de 2024, estuviese realizado. Para finalizar en el memorando en  mención se les señalo que este inventario debia estar soportado mediante actas de las actuaciones realizadas</t>
  </si>
  <si>
    <t>Mediante memorando 20244600001603 del 19-07-2024 el Grupo de Procesos Corporativos remite soportes documentales y solicita cierre de la acción.
Mediante Memorando 20241200005063 del 16-09-2024X, se informa que la acción queda CERRADA, ya que se evidenció  lista de asistencia emitida el 17 de mayo de 2024, donde se realizó capacitación en el control de inventarios en el manejo del sistema de identificación o plaqueteo de los bienes, donde participaron las Direcciones Territoriales de DTOR, DTAM, DTAO, DTPA, DTCA, DTAN. De igual forma, se adjunta las diapositivas presentadas en la capacitación que trata del procedimiento de actualización de inventarios.</t>
  </si>
  <si>
    <t>En el proceso de verificación realizado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Grupo de Infraestructura y la Dirección Territorial Andes Occidentales.</t>
  </si>
  <si>
    <t>Solicitar a la Dirección Territorial Andes Occidentales la actualización del  inventario de bienes inmuebles.</t>
  </si>
  <si>
    <t>Mediante memorando 20244600001603 del 19-07-2024 el Grupo de Procesos Corporativos remite soportes documentales y solicita cierre de la acción.
Mediante Memorando 20241200005063 del 16-09-2024, se informa que la acción queda CERRADA, ya que se evidenció  que por medio del  memorando No. 20244000000863 de fecha 01/03/2024, la Subdirectoria Administrativa y FInanciera, solicitó a la DT, la programación de levantamiento fisico de inventarios a más tardar el 8 de marzo de 2024 y diligenciado en el formatoA3-FO-16. De igual forma, se les estipulo claramente las recomendaciones a seguir con tal que a más tardar el 31 de octubre de 2024, estuviese realizado. Para finalizar en el memorando en  mención se les señalo que este inventario debia estar soportado mediante actas de las actuaciones realizadas</t>
  </si>
  <si>
    <t>En el proceso de verificación realizado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Grupo de Infraestructura y la Dirección Territorial Amazonia.</t>
  </si>
  <si>
    <t>Solicitar a la Dirección Territorial Amazonia la actualización del  inventario de bienes inmuebles.</t>
  </si>
  <si>
    <t xml:space="preserve">21-07-2024 mediante memorando 20245000005683 del 16-07-2024 la DTAM, remite soportes con relación actualizaciones en el aplicativo NEON con el fin de subsanar las inconsistencias presentadas. Así mismo se adjunta soporte de los movimientos
Mediante memorando 20244600001603 del 19-07-2024 el Grupo de Procesos Corporativos remite soportes documentales y solicita cierre de la acción.
Mediante Memorando 20241200005063 del 16-09-2024, se informa que la acción queda CERRADA, ya que se evidenció  que por medio del  memorando No. 20244000000883 de fecha  01/03/2024, la Subdirectoria Administrativa y FInanciera, solicitó a la DT, la programación de levantamiento fisico de inventarios a más tardar el 8 de marzo de 2024 y diligenciado en el formatoA3-FO-16. De igual forma, se les estipulo claramente las recomendaciones a seguir con tal que a más tardar el 31 de octubre de 2024, estuviese realizado. Para finalizar en el memorando en  mención se les señalo que este inventario debia estar soportado mediante actas de las actuaciones realizadas
</t>
  </si>
  <si>
    <t>Mediante memorando 20244600001603 del 19-07-2024 el Grupo de Procesos Corporativos remite soportes documentales y solicita cierre de la acción.</t>
  </si>
  <si>
    <t>En el proceso de verificación realizado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Grupo de Infraestructura y la Dirección Territorial Pacifico.</t>
  </si>
  <si>
    <t>Solicitar a la Dirección Territorial Pacífico la actualización del  inventario de bienes inmuebles.</t>
  </si>
  <si>
    <t>Mediante memorando 20244600001603 del 19-07-2024 el Grupo de Procesos Corporativos remite soportes documentales y solicita cierre de la acción.
Mediante Memorando 20241200005063 del 16-09-2024, se informa que la acción queda CERRADA, ya que se evidenció  que por medio del  memorando No. 20244000000903 de fecha  01/03/2024, la Subdirectoria Administrativa y FInanciera, solicitó a la DT, la programación de levantamiento fisico de inventarios a más tardar el 8 de marzo de 2024 y diligenciado en el formatoA3-FO-16. De igual forma, se les estipulo claramente las recomendaciones a seguir con tal que a más tardar el 31 de octubre de 2024, estuviese realizado. Para finalizar en el memorando en  mención se les señalo que este inventario debia estar soportado mediante actas de las actuaciones realizadas</t>
  </si>
  <si>
    <t>Mediante Memorando 20241200005063 del 16-09-2024, se informa que la acción queda CERRADA, ya que se evidenció  que por medio del  memorando No. 20244000000883 de fecha  01/03/2024, la Subdirectoria Administrativa y FInanciera, solicitó a la DT, la programación de levantamiento fisico de inventarios a más tardar el 8 de marzo de 2024 y diligenciado en el formatoA3-FO-16. De igual forma, se les estipulo claramente las recomendaciones a seguir con tal que a más tardar el 31 de octubre de 2024, estuviese realizado. Para finalizar en el memorando en  mención se les señalo que este inventario debia estar soportado mediante actas de las actuaciones realizadas</t>
  </si>
  <si>
    <t>En el proceso de verificación realizado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Grupo de Infraestructura y la Dirección Territorial Caribe.</t>
  </si>
  <si>
    <t>Solicitar a la Dirección Territorial caribe la actualización del  inventario de bienes inmuebles.</t>
  </si>
  <si>
    <t>Mediante memorando 20244600001603 del 19-07-2024 el Grupo de Procesos Corporativos remite soportes documentales y solicita cierre de la acción.
Mediante Memorando 20241200005063 del 16-09-2024 se informa que la acción queda CERRADA, ya que se evidenció  que por medio del  memorando No. 
20244000000873 de fecha  01/03/2024, la Subdirectoria Administrativa y FInanciera, solicitó a la DT, la programación de levantamiento fisico de inventarios a más tardar el 8 de marzo de 2024 y diligenciado en el formatoA3-FO-16. De igual forma, se les estipulo claramente las recomendaciones a seguir con tal que a más tardar el 31 de octubre de 2024, estuviese realizado. Para finalizar en el memorando en  mención se les señalo que este inventario debia estar soportado mediante actas de las actuaciones realizadas</t>
  </si>
  <si>
    <t>NO CONFORMIDAD No. 01: DTAM.
En el proceso de verificación realizado por el Equipo Auditor del Grupo de Control Interno en el marco del procedimiento Actualización de Inventarios, Código: GRF_PR_03, Versión7, Vigente desde el 20-08-2021, no se evidenció cumplimiento de la   actividad No 2 relacionada con: “…Actualizar el software de inventario teniendo en cuenta los movimientos de los bienes de acuerdo con la información suministrada por los diferentes Cuentadantes, Grupos, Dependencias, Oficinas, Territoriales y Áreas Protegidas…” para las vigencias 2022-2023.</t>
  </si>
  <si>
    <t>El proceso de actualizacion de cuentadantes de la vigencia 2023 estaba en ejecucion</t>
  </si>
  <si>
    <t>Enviar las evidencias de la actualización de los inventarios de las Áreas Protegidas y la Dirección Territorial.</t>
  </si>
  <si>
    <t>Orfeo de remisión al Grupo de Control Interno de inventarios por cuentadantes</t>
  </si>
  <si>
    <t>21-07-2024 Mediante memorando 20245000002303 del 13-03-2024 y Acorde a la corrección, se adjuntan los inventarios por cuentadantes de la vigencia 2023, los cuales fueron finalizados en el mes de octubre, correspondiente a las 11 áreas y sede administrativa de la DTAM.</t>
  </si>
  <si>
    <t>NO CONFORMIDAD No. 01: DTAM.
En el proceso de verificación realizado por el Equipo Auditor del Grupo de Control Interno en el marco del procedimiento Actualización de Inventarios, Código: GRF_PR_03, Versión7, Vigente desde el 20-08-2021, no se evidenció cumplimiento de la   actividad No 2 relacionada con: “…Actualizar el software de inventario teniendo en cuenta los movimientos de los bienes de acuerdo con la información suministrada por los diferentes Cuentadantes, Grupos, Dependencias, Oficinas, Territoriales y Áreas Protegidas…” para las vigencias 2022-2023.</t>
  </si>
  <si>
    <t>Efectuar la actualización de inventarios por cuentadantes de la vigencia 2024 de los bienes asignados a las áreas protegidas y  de la Dirección Territorial, registrando la información en el sofware  de inventarios NEON.</t>
  </si>
  <si>
    <t>Inventarios por cuentadantes realizados</t>
  </si>
  <si>
    <t>NO CONFORMIDAD No. 02: DTAM.
En el proceso de verificación realizado por el Equipo Auditor del Grupo de Control Interno en el marco del procedimiento Actualización de Inventarios, Código: GRF_PR_03, Versión7, Vigente desde el 20-08-2021, no se evidenció cumplimiento de la actividad No 5 relacionada con: “…Realizar en conjunto con el cuentadante, el conteo y la verificación física de los Bienes registrando las observaciones en el formato vigente inventario de elementos cuentadante código GRF_FO_17.
NOTA: En caso de identificar Bienes inservibles o que se encuentren fuera de servicio y susceptibles para baja se efectuará el trámite establecido para este tipo de asuntos…” para las vigencias 2022-2023.
Se evidencian dos equipos de cómputos adscrito al inventario del PNN Rio Puré y solo uno corresponde al cuentadante Eliana Martínez Rueda.</t>
  </si>
  <si>
    <t>Realizar la actualización de todos los inventarios con los cuentadantes para la vigencia 2024,  de los bienes asignados para la Dirección Territorial Amazonía</t>
  </si>
  <si>
    <t>Indentificar los elementos que se encuentren fuera de servicio y adelantar baja de los mismos.</t>
  </si>
  <si>
    <t>Resolución de baja de elementos realizada</t>
  </si>
  <si>
    <t>NO CONFORMIDAD No. 3: DTAM
En el proceso de verificación realizado por el Equipo Auditor del Grupo de Control Interno en el marco del procedimiento Siniestros, Código: GRF_PR_06, Versión 5, Vigente desde el 20-08-2021 no se evidenció cumplimiento de la actividad No 3 relacionada con: “…Presentar reclamación ante la aseguradora por intermedio de los corredores de seguros anexando todos los documentos requeridos, mediante oficio radicado en el sistema documental de la Entidad. Nota: Las Direcciones Territoriales deben enviar copia de la reclamación enunciada en esta actividad al Grupo de Procesos Corporativos…” para las vigencias 2022-2023.
El punto de control está relacionado con: “…Oficio reportando el siniestro con sus respectivos soportes…” y las reclamaciones se realizaron mediante correo electrónico.</t>
  </si>
  <si>
    <t>Desconocimiento del procedimiento</t>
  </si>
  <si>
    <t>Realizar las reclamaciones a la aseguradora,  a través oficios mediante el Gestor Documental Orfeo, aportando los soportes respectivos que para este proceso se requieren y efectuar seguimiento.</t>
  </si>
  <si>
    <t>Orfeos realizados y Seguimiento de los mismos.</t>
  </si>
  <si>
    <t>Con memorando No. 20241200004993 del 11 de septiembre se aprobó cumplimiento pendiente de efectividad.</t>
  </si>
  <si>
    <t>Remitir por medio del Gestor Documental al Grupo de Procesos Corporativos, copia de las reclamaciones realizadas a la aseguradora que efectúe la Dirección Territorial a través de los corredores de seguros.  Efectuar seguimiento.</t>
  </si>
  <si>
    <t>Orfeos remitidos</t>
  </si>
  <si>
    <t>NO CONFORMIDAD No. 4: DTAM
En la evaluación realizada por el Equipo Auditor del Grupo de Control Interno en lo correspondiente a los reportes de consumo de servicios públicos enviados por las áreas adscritas a la DTAM, se observó que la redacción relacionada en los análisis a las variaciones, no permiten identificar que las justificaciones presentadas, correspondan a la información en las vigencias 2022-2023.</t>
  </si>
  <si>
    <t>No se realiza revisión de la información que reportan las áreas protegidas en el formato de reporte de consumo se servicios públicos, que permita generar ajustes a la información recibida</t>
  </si>
  <si>
    <t>Generar memorando a través del gestor documental a las áreas protegidas, indicando el diligenciamiento del formato control de servicios públicos, con relación a la descripción del incremento o disminución del consumo de servicios públicos del periodo reportado</t>
  </si>
  <si>
    <t>Memorando realizado y comunicado</t>
  </si>
  <si>
    <t>21-07-2024 Mediante memorando 20245000002303 del 13-03-2024  se evidenció memorando a las áreas protegidas dando directrices respecto al diligenciamiento del formato control de servicios públicos, enfatizando en su diligenciamiento, fecha de reporte y análisis de variación del consumo del mes reportado frente al mes anterior</t>
  </si>
  <si>
    <t>Revisar, validar y consolidar la información de control de servicios públicos, remitiéndola al Grupo de Procesos Corporativos en las fechas establecidas</t>
  </si>
  <si>
    <t>Informes consolidados, revisamos y remitidos oportunamente</t>
  </si>
  <si>
    <t>NO CONFORMIDAD No. 5: DTAM
En la evaluación realizada por el Equipo Auditor del Grupo de Control Interno en el marco del procedimiento actualización de inventarios, Código: GRF_PR_03, Versión7, Vigente desde el 20-08-2021, no se observó el plaqueteo de los bienes y elementos asignados al responsable del almacén de la DTAM como el computador de escritorio asignado bajo su responsabilidad, uso, servicio y custodia.</t>
  </si>
  <si>
    <t>No hubo seguimiento por parte de almacén DTAM frente el Grupo de Procesos Corporativos para gestionar las placas de inventario</t>
  </si>
  <si>
    <t>Realizar la verificación de TODOS los elementos recibidos por la Dirección Territorial y verificar que tengan la placa respectiva.</t>
  </si>
  <si>
    <t>Informe de revisión de elementos realizado</t>
  </si>
  <si>
    <t xml:space="preserve">Tramitar ante el Grupo de Procesos Corporativos las placas de inventario de los elementos, con el fin de realizar el plaqueteo y actualizar la información en el software de inventarios
</t>
  </si>
  <si>
    <t>Correo de gestión de placas de inventarios</t>
  </si>
  <si>
    <t>NO CONFORMIDAD No. 6: DTAM
En la evaluación realizada por el Equipo Auditor del Grupo de Control Interno en el marco del procedimiento Salidas de Almacén, Código: GRF_PR_04, Versión 6, Vigente desde el 20-08-2021; no se evidenció el cumplimiento de la actividad No 1: “…Recibir las solicitudes de bienes para realizar el respectivo trámite por Consumo, Bajas de bienes, transferencias, traslados, comodatos y por concesión. Nota: Los bienes devolutivos adquiridos con destinación específica en los que se conoce la dependencia, así como los bienes de consumo que no se encuentren físicamente en bodega, no requieren solicitud para asignación. NOTA: Para el caso de elementos de la Tienda de Parques diligenciar el formato vigente solicitud de pedidos GRF_FO_21…”, no se evidenció la salida correspondiente a las siguientes actas de donación Nos. 003, 005, 006, 007, 008, 009, 010, 011, 013 y 014, correspondientes a la vigencia 2023.</t>
  </si>
  <si>
    <t>Los elementos entregados en calidad de donación, no pueden ser utilizados por las áreas protegidas, hasta que sean incluidos en el programa de seguros y se asignen mediante salida de almacén a un cuentadante</t>
  </si>
  <si>
    <t>Ingresar los elementos recibidos en calidad de donación acorde al procedimiento Donaciones y al procedimiento Entradas de Almacén código GRF_PR_07</t>
  </si>
  <si>
    <t>Ingresos realizados</t>
  </si>
  <si>
    <t>21/07/2024 Mediante memorando 20245000003193 del 15-04-2024 se remieten las evidencias , informando Durante este periodo no hubo ingresos de elementos por concepto de donaciones o compras, debido a que está en proceso la contratación, que nos permita aplicar adecuadamente los procedimientos Donaciones y Entradas de Almacén código GRF_PR_07.</t>
  </si>
  <si>
    <t>los elementos entregados en calidad de donación, no pueden ser utilizados por las áreas protegidas, hasta que sean incluidos en el programa de seguros y se asignen mediante salida de almacén a un cuentadante</t>
  </si>
  <si>
    <t>Dar cumplimiento a lo establecido en el Procedimiento e identificar los elementos que no registran salidas de almacén correspondientes a TODAS las actas de donación, con el fin de  generar las salidas e incorporándolos al programa de seguros y asignarlos a los cuentadantes</t>
  </si>
  <si>
    <t>Salidas realizadas</t>
  </si>
  <si>
    <t>21-07-2024  Mediante memorando 20245000003193 del 15-04-2024 se remiten las evidencias , informando Se generan las salidas de las donaciones pendientes por realizar en la vigencia 2023, No, 003, 005, 006, 007, 008, 009, 010, 011, 013 y 014.</t>
  </si>
  <si>
    <t>NO CONFORMIDAD No. 7: DTAM
En la evaluación realizada por el Equipo Auditor del Grupo de Control Interno en lo correspondiente a los reportes de consumo de combustibles enviados por las áreas adscritas a la DTAM, no permiten identificar que las justificaciones reportadas, correspondan al análisis de la información para las vigencias 2022-2023.</t>
  </si>
  <si>
    <t>No se realiza revisión de la información que reportan las áreas protegidas en el formato de reporte de consumo de combustibles, que permita generar ajustes a la información recibida</t>
  </si>
  <si>
    <t>Generar memorando a través del gestor documental a las áreas protegidas, indicando el diligenciamiento del formato Análisis de Consumo de Combustible, con relación a la descripción del incremento o disminución del consumo del periodo reportado</t>
  </si>
  <si>
    <t>21-07-2024 Mediante memorando se evienció  memorando a las áreas Se proyecta memorando a las áreas protegidas dando directrices respecto al diligenciamiento de los formatos asociados al reporte de combustible, periodo de reporte oportuno para verificación, análisis y consolidación.</t>
  </si>
  <si>
    <t>Recibir, revisar y consolidar la información de control de suministro de combustible, remitiéndola al Grupo de Procesos Corporativos en las fechas establecidas</t>
  </si>
  <si>
    <t>NO CONFORMIDAD No. 8: DTAM
En la evaluación realizada por el Equipo Auditor del Grupo de Control Interno en referencia al Procedimiento GRF_PR_04, en lo que tiene que ver con punto de control … “comprobante salida almacén diligenciado y firmado”, se evidenció que los comprobantes Nos, 2022109, 2022111, 2022113, 2022116, 2022114, no se encuentran suscritos por cada uno de los responsables.</t>
  </si>
  <si>
    <t>El sistema genera el soporte de salida de almacén y no se gestiona la firma de los responsables que intervienen  como son el que entrega y el que recibe</t>
  </si>
  <si>
    <t>Realizar un revisión de todas las salidas del Almacén que no cuentan con las firmas  a quienes les fueron asignados los elementos, para gestionar la firma correspondiente.</t>
  </si>
  <si>
    <t>Comprobantes de salida de almacén firmados</t>
  </si>
  <si>
    <t>Dar cumplimiento al Procedimiento de Salida de Almacén y realizar el comprobante respectivo para gestionar las firmas del responsable del almacén como de quien recibe el elemento.</t>
  </si>
  <si>
    <t>21/07/2024 Mediante memorando 20245000004793 del 17-06-2024, se anexan las salidas de almacén realizadas en este periodo, donde se evidencia la firma de los responsables.</t>
  </si>
  <si>
    <t>NO CONFORMIDAD No.1: GRUPO DE GESTIÓN FINANCIERA, DIRECCIONES TERRITORIALES Y GRUPO DE GESTIÓN HUMANA.
El equipo auditor evidenció que el Grupo de Gestión Financiera, Direcciones Territoriales y el Grupo de Gestión Humana, no han realizado él envió de los documentos de cobro a los terceros responsables del pago, incumpliendo de esta forma los dispuesto en la Actividad No 4 del procedimiento GRFN_PR_20 Procedimiento Gestión de Cartera, versión 1, vigente desde 30 de septiembre de 2019.</t>
  </si>
  <si>
    <t xml:space="preserve">
Dificultad en el seguimiento ante las EPS - ARL para generar el recobro de las incapacidades presentadas por los funcionarios y lograr mayor recaudo</t>
  </si>
  <si>
    <t xml:space="preserve">Generar seguimiento mensual para el cobro ante las EPS - ARL  de incapacidades adeudadas correspondientes a las vigencias 2021 - 2022 - 2023.
</t>
  </si>
  <si>
    <t>seguimiento mensual</t>
  </si>
  <si>
    <t>Dificultad en el  seguimiento ante las EPS - ARL para generar el recobro de las incapacidades presentadas por los funcionarios y lograr mayor recaudo</t>
  </si>
  <si>
    <t xml:space="preserve">Realizar mesas de trabajo con el Grupo de Gestion Financiera y la Dirección Territorial Amazonía, con el fin de establecer las acciones que se deban adelantar ante las EPS y ARL como asignación y aplicación de DRXC, revisión del procedimento, recobros realizados (trámites realizados ante EPS - ARL), estableciendo registros  como actas o asistencias para fijación y seguimiento de compromisos 
 </t>
  </si>
  <si>
    <t>Actas y/o asistencias de reunión</t>
  </si>
  <si>
    <t>NO CONFORMIDAD No.3: GRUPO DE GESTIÓN FINANCIERA, DIRECCIONES TERRITORIALES Y GRUPO DE GESTIÓN HUMANA. 
El equipo auditor evidenció que el Gestión Financiera, Direcciones Territoriales y el Grupo de Gestión Humana no han realizado la gestión de enviar cartera vencida no recaudada a la Oficina Asesora Jurídica -OAJ para inicio de cobro coactivo y aplicar procedimiento de cobro coactivo administrativo cód. GJ_PR_01 versión 4, incumplido de esta forma lo dispuesto en la Actividad No. 11 del procedimiento GRFN_PR_20 Procedimiento Gestión de Cartera, versión 1, vigente desde 30 de septiembre de 2019.</t>
  </si>
  <si>
    <t xml:space="preserve">
No hubo segimiento por parte de la Dirección Terrritorial, para que la información fuera enviada a la Oficina Asesora Jurídica</t>
  </si>
  <si>
    <t xml:space="preserve">Generar memorando al Grupo de Gestión Financiera, remitiendo la cartera vencida no recaudada de dificil cobro vigencias 2015 a 2021, con el fin de que sea remitida a la oficina Asesora Jurídica, acorde a la actividad 11 del procedimiento Gestión de Cartera
</t>
  </si>
  <si>
    <t>memorando realizado</t>
  </si>
  <si>
    <t xml:space="preserve">
Realizar seguimiento permanente a la gestión de cartera con el fin de obtener su recuperación, mediante correos electrónicos, oficios, memorandos, actas o  asistencias
</t>
  </si>
  <si>
    <t>Correos electróicos, memorandos, oficios, Actas, asistencias de reunión, Prints de oficvinas virtuales EPS y ARL</t>
  </si>
  <si>
    <t>NO CONFORMIDAD No. 02: GRUPO DE PROCESOS CORPORATIVOS – DTOR - En el proceso de verificación realizado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del Grupo de Pro-cesos Corporativos, Grupo de Infraestructura y la Dirección Territorial Orinoquia.</t>
  </si>
  <si>
    <t>Porque en las Direcciones Territotiales no contamos con una dependenciaia que lidere el tema de infraestrutura, por lo cual no se realizó conciliacion al tema de bienes inmuebles</t>
  </si>
  <si>
    <t>Realizar actualización en el software de inventario teniendo en cuenta los movimientos de los bienes de acuerdo con la información suministrada por los diferentes Cuentadantes para las placas que se requieren dentro del informe</t>
  </si>
  <si>
    <t>Matriz Actualizada</t>
  </si>
  <si>
    <t>Solicitar al Grupo de Infraestructura la matriz de inmuebles que tiene y verificar que los mismos se encuentren debidamente conciliados con el sofware de NEON</t>
  </si>
  <si>
    <t>Matriz Actualizada y Conciliada</t>
  </si>
  <si>
    <t>NO CONFORMIDAD No.1: GRUPO DE GESTIÓN FINANCIERA, DTAN-DTAM-DTAO-DTPA-DTCA-DTOR Y GRUPO DE GESTIÓN HUMANA. 
El equipo auditor evidenció que el Grupo de Gestión Financiera, Direcciones Territoriales y el Grupo de Gestión Humana, no han realizado el envió de los documentos de cobro a los terceros responsables del pago, incumpliendo de esta forma los dispuesto en la Actividad No 4 del procedimiento GRFN_PR_20 Procedimiento Gestión de Cartera, versión 1, vigente desde 30 de septiembre de 2019.</t>
  </si>
  <si>
    <t>La mayoria de las incapacidades eran expedidas por IPS o entidades adscritas a la EPS y requerian primero una transcripción de la incapacidad para posterior radicación y este proceso de transcripción debia ser realizado por el funcionario personalmente.</t>
  </si>
  <si>
    <t>Gestionar desde la DTPA todos los procesos que se requieran para el reconocimiento de las incapacidades (transcripción y radicación) a traves de los diferentes sistemas dispuestos por las EPS, con el fin de apoyar a los funcionarios y lograr el cobro efectivo de las mismas.</t>
  </si>
  <si>
    <t>Número de incapacidades reconocidas</t>
  </si>
  <si>
    <t>Remitir a traves de los canales de comunicación de las EPS los diferentes documentos de cobro (oficio y resoluciones) a los terceros responsables del pago.</t>
  </si>
  <si>
    <t>Correo electronico y los soportes (oficio y resoluciones)</t>
  </si>
  <si>
    <t>NO CONFORMIDAD No.3 GRUPO DE GESTIÓN FINANCIERA, DTAN-DTAM-DTAO-DTPA-DTCA-DTOR Y GRUPO DE GESTIÓN HUMANA. 
El equipo auditor evidenció que el Gestión Financiera, Direcciones Territoriales y el Grupo de Gestión Humana no han realizado la gestión de enviar cartera vencida no recaudada a la Oficina Asesora Jurídica -OAJ para inicio de cobro coactivo y aplicar procedimiento de cobro coactivo administrativo cód. GJ_PR_01 versión 4, incumplido de esta forma lo dispuesto en la Actividad No. 11 del procedimiento GRFN_PR_20 Procedimiento Gestión de Cartera, versión 1, vigente desde 30 de septiembre de 2019.</t>
  </si>
  <si>
    <t>Desconocimiento de la aplicabilidad del procedimiento correspondiente y adicionalmente no se identificó en el sistema de la EPS la radicación de las incapacidades por esta razón no se logró realizar la gestión de cobro y posterior recaudo.</t>
  </si>
  <si>
    <t>Remisión de seguimiento del envío de cartera vencida no recaudada a la Oficina Asesora Jurídica (OAJ) de manera trimestral con los soportes  correspondientes para su revisión y verificación.</t>
  </si>
  <si>
    <t>correo electronico con el seguimiento del envío de cartera vencida.</t>
  </si>
  <si>
    <t>Solicitar socialización mediante memorando a la Oficina Asesora Juridica respecto al tema del procedimiento de cobro coactivo Administrativo (A6-PR-01) y el respectivo seguimiento al mismo.</t>
  </si>
  <si>
    <t>NO CONFORMIDAD No. 5: GRUPO DE GESTIÓN FINANCIERA-DTCA -DTPA
El equipo auditor evidenció que recursos solicitados en PAC, no se ejecutaron generando de esta forma restricciones en la asignación de PAC para el mes siguiente y por ende reportando un indicador DE INPANUT negativo en la ejecución de la vigencia actual. Incumpliendo la Actividad No 7 del procedimiento GRFN_PR_09 Procedimiento Ejecución y Control Programa Anual de Caja. Versión: 4 Vigente desde: 18/02/2021</t>
  </si>
  <si>
    <t>El aplicativo olimpia presento fallas al momento de aprobar la factura</t>
  </si>
  <si>
    <t>Realizar seguimiento, en conjunto con la persona de cuentas por pagar y la pagadora, con el fin de evitar posibles errores, se esta manejando los planes de pagos a nivel de registro presupuestal para el caso de (prestadores, comisiones, servicios publicos y convenios)</t>
  </si>
  <si>
    <t>Durante los siete meses se realizará control de orfeos (convenios, suministros, eventos, obras)</t>
  </si>
  <si>
    <t xml:space="preserve">Revisión por parte de la persona de cuentas por pagar de la DTPA en la facturacion, con el fin de verificar si la factura se refleja en SIIF Nacion (Olimpia no se encuentra en plataforma), una vez se confirme, se procede a relacionar en la solicitud de PAC por cada recurso indicado.
</t>
  </si>
  <si>
    <t>Durante los siete meses se realizará control de orfeos.</t>
  </si>
  <si>
    <t>NO CONFORMIDAD No.1: GRUPO DE GESTIÓN FINANCIERA, DTAN-DTAM-DTAO-DTPA-DTCA-DTOR Y GRUPO DE GESTIÓN HUMANA.
El equipo auditor evidenció que el Grupo de Gestión Financiera, Direcciones Territoriales y el Grupo de Gestión Humana, no han realizado el envió de los documentos de cobro a los terceros responsables del pago, incum-pliendo de esta forma los dispuesto en la Actividad No 4 del procedimiento GRFN_PR_20 Procedimiento Gestión de Cartera, versión 1, vigente desde 30 de septiembre de 2019.</t>
  </si>
  <si>
    <t>No habia claridad de los pasos  y responsabilidades en cada nivel para realizar dichos cobros, por tanto,  posterior a una auditoria se realiza la articulación en los diferentes niveles y se define el procedimiento de gestión de cartera y  fue creado e implementado a partir de septiembre de 2019. y los procedimientos de incapacidades y licencias en el 2020.  por tanto , a partir de dichas fechas la DTAO da cumplimiento al procedimiento.</t>
  </si>
  <si>
    <t>Aplicar los procedimientos para el cobro de incapacidades a terceros, generando mensualmente la base de datos de incapacidades que contiene la información actualizada del estado de las incapacidades  y la gestión de cobro y aplicación contable.</t>
  </si>
  <si>
    <t>Base de datos de incapacidades mensual</t>
  </si>
  <si>
    <t>NO CONFORMIDAD No.2:  GRUPO DE GESTIÓN FINANCIERA, DIRECCIONES TERRITORIALES Y GRUPO DE GESTIÓN HUMANA. 
El equipo auditor evidenció que el Grupo de Gestión Financiera, Direcciones Territoriales y el Grupo de Ges-tión Humana, no han realizado la gestión de cobro y recaudo de la cartera proveniente de los diferentes con-ceptos de ingreso generados en Parques Nacionales Naturales - Direcciones Territoriales y Nivel Central, de acuerdo a los tiempos establecidos en los procedimientos y/o actos administrativos que dan lugar al cobro, como se establece en la Actividad No 5 del procedimiento GRFN_PR_20 Procedimiento Gestión de Cartera, versión 1, vigente desde 30 de septiembre de 2019.</t>
  </si>
  <si>
    <t>NO CONFORMIDAD No.3 GRUPO DE GESTIÓN FINANCIERA, DTAN-DTAM-DTAO-DTPA-DTCA-DTOR Y GRUPO DE GESTIÓN HUMANA.
El equipo auditor evidenció que el Gestión Financiera, Direcciones Territoriales y el Grupo de Gestión Humana no han realizado la gestión de enviar cartera vencida no recaudada a la Oficina Asesora Jurídica -OAJ para inicio de cobro coactivo y aplicar procedimiento de cobro coactivo administrativo cód. GJ_PR_01 versión 4, incumplido de esta forma lo dispuesto en la Actividad No. 11 del procedimiento GRFN_PR_20 Procedimiento Gestión de Cartera, versión 1, vigente desde 30 de septiembre de 2019</t>
  </si>
  <si>
    <t>Aplicar los procedimientos para el cobro de incapacidades a terceros, generando los cobros y  el acto administrativo de cobro; si se da  respuesta negativa por parte de la EPS se remite a cobro coactivo a la oficina jurídica.</t>
  </si>
  <si>
    <t>Orfeos a Juridica a demanda</t>
  </si>
  <si>
    <t>NO CONFORMIDAD No. 5: GRUPO DE GESTIÓN FINANCIERA-DTCA-DTAM-DTOR-DTAO
El equipo auditor evidenció que recursos solicitados en PAC, no se ejecutaron generando de esta forma restricciones en la asignación de PAC para el mes siguiente y por ende reportando un indicador DE INPANUT negativo en la ejecución de la vigencia actual.  Incumpliendo la Actividad No 7 del procedimiento GRFN_PR_09 Procedimiento Ejecución y Control Programa Anual de Caja. Versión: 4 Vigente desde: 18/02/2021.</t>
  </si>
  <si>
    <t>Falta de revisión para que todas las cuentas para cobro cumplan con la totalidad de los requisitos y documentacion exigible para pago y solicitud del PAC. como lo son las facturas electrónicas aprobadas en SIIF, planillas de seguridad social debidamente pagada, cumplidos firmados, entradas de almacén cuando corresponda, informe de supervisión y demás documentos requeridos los cuales también deben de estar cargado en la plataforma Secop II con sus debidas evidencias y así dar cumplimiento a dicha actividad, teniendo un mayor control y evitar futuros incumplimientos en la ejecución del Programa Anual de Caja</t>
  </si>
  <si>
    <t>La DTAO realiza la solicitud del PAC con las cuentas que cumplan la totalidad de los requisitos y debidos soportes, que haga efectivamente  exigible el pago.</t>
  </si>
  <si>
    <t>PAC  mensual Solicitado</t>
  </si>
  <si>
    <t>No conformidad 1:
La Dirección Territorrial Amazonía no cumpió la meta del indicador Porcentaje de VOC/PIC con información actualizada proveniente de la investigación, ya que al cierre se evidencia un avance del 84</t>
  </si>
  <si>
    <t>Cambios significativos en las dinámicas sociales, especialmente en relación con el orden público</t>
  </si>
  <si>
    <t>PARQUE NACIONAL NATURAL LA PAYA</t>
  </si>
  <si>
    <t>Avanzar en la concertación parcial con el equipo del PNN La Paya y la Dirección Territorial Amazonia centrándose en el trabajo de investigación que contribuya a la toma de decisiones de manejo del área protegida, con el fin de promover prácticas sostenibles que beneficien tanto a las comunidades locales como al medio ambiente</t>
  </si>
  <si>
    <t>Realizar los ajustes al Portafolio de Investigación del PNN La Paya,  teniendo en cuenta  los protocolos de gestión del conocimiento con grupos étnicos el respeto a los derechos y la conservación cultural, incorporando la colaboración equitativa, la investigación ética y el desarrollo sostenible</t>
  </si>
  <si>
    <t>Portafolio de investigación con ajustes incorporados</t>
  </si>
  <si>
    <t>No Conformidad: 2:
La Dirección Territorial Amazonía no cumplió la meta del indicador porcentaje de contratos liquidados oportunamente, ya que al cierre se evidencia un avance del 82%</t>
  </si>
  <si>
    <t>para algunos contratos sujetos de liquidación no hubo concenso con el trámite de liquidación bilateral y de mutuo acuerdo</t>
  </si>
  <si>
    <t>Identificar los Contratos o Convenios que se encuentran pendientes de efectuar el trámite de liquidación, cuyo plazo de ejecución se encuentra vencido, estableciendo cronograma para la realización de las liquidaciones de forma unilateral</t>
  </si>
  <si>
    <t>Cronograma de contratos a liquidar</t>
  </si>
  <si>
    <t xml:space="preserve">Adelantar las liquidaciones de los Contratos de tracto sucesivo, aquellos cuya ejecución o cumplimiento se prolongue en el tiempo y los demás que lo requieran, de conformidad con lo dispuesto en  el artículo artículo 217 del Decreto 019 de 2012 y con el numeral 2,2,7 del Manual de ContratacióN de Parques Nacionales Naturales
</t>
  </si>
  <si>
    <t>Contratos liquidados</t>
  </si>
  <si>
    <t>No Conformidad: 3:
La Dirección Territorial Amazonía no cumplió la meta del indicador porcentaje de ejecución presupuestal - obligaciones,  ya que al cierre se evidencia un avance del 60%</t>
  </si>
  <si>
    <t>Es el Ministerio de Hacienda quien establece fechas de asignación de PAC</t>
  </si>
  <si>
    <t>Generar las solicitudes de PAC de acuerdo al cronograma establecido  por la Subdirección Administrativa y Financiera</t>
  </si>
  <si>
    <t>Solicitudes oportunas de PAC</t>
  </si>
  <si>
    <t>Realizar una adecuada planeación en la programación de PAC, contribuyendo a la ejecución de los recursos acorde a las proyecciones mensuales estimadas, generando los pagos dentro del mes programado</t>
  </si>
  <si>
    <t>Ejecución PAC mensual</t>
  </si>
  <si>
    <t>No Conformidad: 4:
La Dirección Territorial Amazonía no cumplió la meta del indicador porcentaje de ejecución presupuestal  - compromisos, ya que al cierre se evidencia un avance del 82%</t>
  </si>
  <si>
    <t>Asignación de recursos finalizando vigencia lo que dificulta su ejecución</t>
  </si>
  <si>
    <t>Realizar la ejecución de los recursos asignados,  de acuerdo a las modalidades de contratación con acompañamiento desde lo técnico y jurídico, optimizando tiempos y recursos</t>
  </si>
  <si>
    <t>Ejecución Presupuestal</t>
  </si>
  <si>
    <t>Implementar actividades de seguimiento por parte de los supervisores, con el fin de fortalecer el ejercicio de planeación en la suscripción, ejecución,   supervisión y pago  de la contratación realizada</t>
  </si>
  <si>
    <t>Actas y/o asistencias y/o informes</t>
  </si>
  <si>
    <t>No conformidad: 5
La Dirección Territorial Amazonía no cumplió la meta del indicador porcentaje de avance de los mantenimientos preventivos realizados a los bienes inmuebles, ya que al cierre se evidencia un avance del 89%</t>
  </si>
  <si>
    <t xml:space="preserve">
Mediante otro si No. 4 se prorroga el plazo del contrato de obra DTAM NACIÓN-CO-002-2023 suscrito con VLAO INGENIERIA S.A.S., identificado el NIT: 900.953.512-3, estableciéndose su ejecución hasta el 29 de marzo de 2024.</t>
  </si>
  <si>
    <t>Realizar las acciones de supervisión de la ejecución del contrato DTAM NACIÓN-CO-002-2023 suscrito con VLAO INGENIERIA S.A.S, cuyo objeto es: Realizar las obras de intervención, adecuación y mantenimiento a precios unitarios fijos sin formula de reajuste de la infraestructura ubicada en el sector administrativo de Matamatá y sector Amacayacu, del PNN Amacayacu</t>
  </si>
  <si>
    <t>Informe y/o acta de obra</t>
  </si>
  <si>
    <t>Generar reporte de avance del porcentaje de la ejecución del contrato DTAM NACIÓN-CO-002-2023 suscrito con VLAO INGENIERIA S.A.S, cuyo objeto es: Realizar las obras de intervención, adecuación y mantenimiento a precios unitarios fijos sin formula de reajuste de la infraestructura ubicada en el sector administrativo de Matamatá y sector Amacayacu, del PNN Amacayacu, que permita evidenciar el cumplimiento de la meta del indicador "porcentaje de avance de los mantenimientos preventivos realizados a los bienes inmuebles"</t>
  </si>
  <si>
    <t>NO CONFORMIDAD No.1: DIRECCIÓN TERRITORIAL ANDES OCCIDENTALES -DTAO-PNN PURACE.  El Equipo Auditor, evidenció que la Oficina de Gestión del Riesgo le notificó a la DTAO que el Plan de Emergencia y Contingencia para Desastres Naturales y Socionaturales del Parque Nacional Natural Puracé, se encuentra vencido y en actualización a la fecha, incumpliendo  la actividad No.11 del procedimiento Gestión del Riesgo de Desastres Naturales y Socionaturales (AAMB_PR_06) V6 relacionada con:”…Actualizar el Plan de Emergencias y Contingencias por Desastres Naturales y socionaturales de acuerdo con los lineamientos establecidos por la Oficina de Gestión del Riesgo, cada dos años posterior a la aprobación de la formulación o anualmente si se presenta alguna de las condiciones establecidas en el numeral 6. Lineamientos generales y/o políticas de operación…”.</t>
  </si>
  <si>
    <t>Falta de seguimiento efectivo y oportuno por parte de la DTAO a la entrega del PECDNS con anticipación para surtir los trámites de revisión por la DT y aprobación por parte de la OGR.</t>
  </si>
  <si>
    <t>Realizar seguimiento oportuno al vencimiento de los documentos de Plan de Emergencia y Contingencia para Desastres Naturales y Socionaturales PECDNS con anticipación para surtir los trámites de revisión por la DT y aprobación por parte de la OGR.</t>
  </si>
  <si>
    <t>Memorandos de seguimiento y entrega de PECDNS</t>
  </si>
  <si>
    <t>16/12/2024: Mediante memorando 20241200006883 del 16/12/2024. De conformidad con la verificación efectuada a las evidencias presentadas por la Dirección Territorial Andes Occidentales, se observa en memorando con No. 20246120000293 del 20 de junio de 2024, en el que se actualiza el Plan de Emergencias y Contingencias Desastres Naturales y Socio naturales del PNN Puracé; memorando No. 20241500002293 del 3 de julio de 2024 en el que la Oficina Gestión del Riesgo aprueba la actualización del Plan de Emergencias y Contingencias Por Desastres Naturales y Socio Naturales del Parque Nacional Natural Puracé; y un documento en Excel contentivo del Plan de Emergencias y Contingencias por  Desastres Naturales y Socionaturales del  Parque Nacional Natural Puracé. Lo anterior, subsanando la situación que dio origen a la no conformidad identificada por el GCI, por lo cual se determina cumplimiento.</t>
  </si>
  <si>
    <t>NO CONFORMIDAD No.2: DIRECCIÓN TERRITORIAL ANDES OCCIDENTALES – DTAO-SFF COROTA PNN SELVA DE FLORENCIA-SFF OTÚN QUIMBAYA.  El Equipo Auditor, evidenció que para el procedimiento Formulación de los Planes de Contingencia para Riesgo Público de las áreas SFF Corota, PNN Selva de Florencia y SFF Otún Quimbaya adscritas a la DTAO, no se cumple la actividad No.7 del procedimiento relacionada con: “…Elaborar y/o actualizar el Plan de Contingencia para Riesgo Público y remitir por parte del jefe del área protegida a la Dirección Territorial. Nota. Se debe actualizar cada dos años el plan de contingencia o cada vez que se identifique Área Protegida Plan de Manejo y Regímenes Especiales de Manejo Plantilla Formulación del Plan de Plan de Contingencia para riesgo público actualizado para el área protegida, firmado y enviado a la Dirección Territorial.   PROCEDIMIENTO   FORMULACIÓN E IMPLEMENTACIÓN DEL PLAN DE CONTINGENCIA PARA EL RIESGO PÚBLICO Código: AAMB_PR_07 Versión: 6 Vigente desde: 19/11/2022  Pág. 4 de 8 No. ACTIVIDAD RESPONSABLE  DOCUMENTOS DE REFERENCIA  PUNTOS DE CONTROL un ajuste o modificación en el contexto del área protegida para el tema. Nota: Para la formulación de los PCRP, remitirse a la Plantilla Formulación del Plan de Contingencia para el Riesgo Público (dar click en la plantilla en el capítulo 7). NOTA. Para la actualización del plan de contingencia para el riesgo público emplear las situaciones de riesgo público que se han presentado para fortalecer y/o ajustar las acciones…”.</t>
  </si>
  <si>
    <t>Falta de seguimiento efectivo y oportuno por parte de la DTAO a la entrega del PCRP con anticipación para surtir los trámites de revisión por la DT y aprobación por parte de la OGR</t>
  </si>
  <si>
    <t>Realizar seguimiento oportuno al vencimiento de los documentos de Plan de Contingencia por Riesgo Público - PCRP  con anticipación para surtir los trámites de revisión por la DT y aprobación por parte de la OGR.</t>
  </si>
  <si>
    <t>Memorandos de seguimiento y entrega de PCRP</t>
  </si>
  <si>
    <t>16/12/2024: Mediante memorando 20241200006883 del 16/12/2024. De conformidad con la verificación efectuada a las evidencias presentadas por la Dirección Territorial Andes Occidentales, se observa memorando No. 20241500002013 del 29 de mayo de 2024, en el que se aprueba la actualización al Plan de Contingencia para Riesgo Público – PNN Los Nevados 2024-2026; memorando No. 20241500001713 del 21 de abril de 2024 mediante el cual se da Aprobación a la  actualización del Plan de Contingencia para el Riesgo Público – PNN Cueva de Los Guácharos 2024-2026; memorando 20241500002023 del 31 de mayo de 2024, mediante el cual se da Aprobación a la  actualización del Plan de Contingencia para Riesgo Público – PNN Selva de Florencia 2024-2026; igualmente, se observan Actas de reunión y seguimiento para lograr la actualización del Plan de Contingencia de Riesgo Público del SF Isla de La Corota. Lo anterior, de conformidad con lo establecido en la acción y en cumplimiento de la meta propuesta, por lo cual se determina cumplimiento.</t>
  </si>
  <si>
    <t>NO CONFORMIDAD No. 3: DTAO- ÁREAS PROTEGIDAS ADSCRITAS. El equipo auditor no evidenció cumplimiento de la actividad No 8 del procedimiento relacionado con: “…Enviar el instrumento de planeación y sus anexos a la Dirección Territorial para retroalimentación: la geodatabase, el programa de monitoreo, el portafolio de investigaciones y el plan de ordenamiento ecoturístico (este último en los casos en que aplique) …”, como lo indica su punto de control: “…memorando radicado y remitido por el Sistema de Gestión Documental de la entidad…”.</t>
  </si>
  <si>
    <t>Falta realizar la inducción y reinducción para socializar los procedimientos misionales.</t>
  </si>
  <si>
    <t>Realizar la inducción y reinducción para socializar los procedimientos misionales al personal técnico de la DTAO.</t>
  </si>
  <si>
    <t>Acta de reunión con lista de asistencia</t>
  </si>
  <si>
    <t>16/12/2024: Mediante memorando 20241200006883 del 16/12/2024. De conformidad con la verificación efectuada a las evidencias presentadas por la Dirección Territorial Andes Occidentales, se observan sesiones de inducción y reinducción realizadas los días 9 de abril y 13 de septiembre de 2024, con los soportes respectivos, como listados de asistencia, presentación de temas tratados y evaluación de conocimientos. Lo anterior, de conformidad con lo establecido en la acción y en cumplimiento de la meta propuesta, por lo cual se determina cumplimiento.</t>
  </si>
  <si>
    <t>Implementar la entrega del instrumento de planeación con sus anexos a la DTAO, con memorando radicado y remitido por el Sistema de Gestión Documental de la entidad.</t>
  </si>
  <si>
    <t>Orfeos tramitados</t>
  </si>
  <si>
    <t xml:space="preserve">NO CONFORMIDAD No. 4: DTAO.  El equipo auditor no evidenció cumplimiento de la actividad No 11 del procedimiento relacionado con: “…Enviar el instrumento de planeación y los anexos relacionados en la actividad 7 a la Subdirección de Gestión y Manejo para revisión…”, como lo indica su punto de control: “…Memorando radicado y remitido por el Sistema de Gestión Documental de la entidad…”.
</t>
  </si>
  <si>
    <t>NO CONFORMIDAD No.1 el Parque Nacional Natural Sumapaz  incumplio el indicador Porcentaje de planes de emergencias y contingencias por desastres naturales e incendios de cobertura vegetal implementados en las áreas protegidas del SPNN en la vigencia 2023 de acuerdo con la meta programada</t>
  </si>
  <si>
    <t xml:space="preserve">
Porque el procedimiento no contempla una actividad que establezca espacios y tiempos de revisión y/o aprobación del documento de acuerdo con la responsabilidad de cada nivel de gestión</t>
  </si>
  <si>
    <t>PARQUE NACIONAL NATURAL SUMAPAZ</t>
  </si>
  <si>
    <t>Realizar la actualización del documento plan de emergencias y contingencias por desastres naturales e incendios de cobertura vegetal.</t>
  </si>
  <si>
    <t>Documento actualizado y aprobado</t>
  </si>
  <si>
    <t>Realizar mesas de trabajo junto con los tres niveles de gestión para realizar la revisión y retroalimentación de la actualización del documento del plan de emergencias y contingencia por desastres naturales e incendios de cobertura vegetal</t>
  </si>
  <si>
    <t>Solicitar a la DTOR realizar el requerimiento de ajuste al procedimiento de planes de emergencias y contingencias por desastres naturales e incendios de cobertura vegetal, estableciendo los tiempos de revisión, ajustes y/o aprobación bajo responsabilidad de cada nivel, ante el lider del proceso de Autoridad Ambiental</t>
  </si>
  <si>
    <t>ANÁLISIS DE PQRS</t>
  </si>
  <si>
    <t>La Dirección Territorial Amazonía para el primer tremistre de 2024 da respuesta extemporánea a los radicados No. 20244700002342, 20245090009312, 20245130015162</t>
  </si>
  <si>
    <t>A quienes se les asigna la responsabilidad de proyectar las respuestas, lo hacen finalizando el tiempo tipificado según el tipo solicitud, lo que ocasiona que se incurra en  respuestas extemporáneas.</t>
  </si>
  <si>
    <t>Generar controles de alerta a través del gestor documental y el correo electrónico institucional por parte del profesional de sistemas, a quienes se les asigna la responsabilidad de proyectar las respuestas a las solicitudes, indicando la petición pendiente de respuesta,  con seguimiento mensual por parte de la Coordinadora Administrativa y Financiera, para dar respuesta oportunamente de cacuerdo a clasificación.</t>
  </si>
  <si>
    <t>Contorles de alerta generados</t>
  </si>
  <si>
    <t>Realizar el cierre de la respuesta dada al peticionario a través del gestor documental, cargando la evidencia como correo electrónico, oficio de recibido o soporte físico del envío.</t>
  </si>
  <si>
    <t>Respuestas cerradas y archivadas en el gestor documental orfeo</t>
  </si>
  <si>
    <t xml:space="preserve">NO CONFORMIDAD No. 3: GRUPO DE PROCESOS CORPORATIVOS – DTAN  
 En el proceso de verificación realizado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Grupo de Infraes tructura y la Dirección Territorial Andes Nororientales. </t>
  </si>
  <si>
    <t>No se tenian claras las responsabilidades del proceso, el desconocimiento de los procedimientos y la clara falta de induccion al cargo hicieron que no se actualizaran ni conciliaran los inventarios durante el periodo que comprende la auditoria.</t>
  </si>
  <si>
    <t>Actualizar el software de inventarios cumpliendo con el procedimiento actualización de inventarios actividad No.2 y su control Reporte de Propiedad Planta y Equipo  y dejar un acta de reunión con las acciones realizadas.</t>
  </si>
  <si>
    <t>Suscrito mediante memorando No. 20241200004333 del 14 de agosto de 2024.</t>
  </si>
  <si>
    <t>Realizar capacitación a los funcionarios  y contratistas que tienen relación con los bienes cuentadante en responsabilidad, uso y custodia en la DTAN y sus áreas protegidas.</t>
  </si>
  <si>
    <t>Lista de Asistencia Capacitación y presentación.</t>
  </si>
  <si>
    <t>Las PQRS  20234600001532,  20236200000182, 20235540049052,  no fue atendida dentro de los tiempos establecidos, se díó respuesta de forma  extemporaneamente.</t>
  </si>
  <si>
    <t>Falta de capacitación sobre PQRS, el manejo del orfeo y seguimiento oportuno a los tiempos de respuestas de las PQR</t>
  </si>
  <si>
    <t>Realizar seguimiento permanente a las PQRS con el fin de evitar incumplimientos en las fechas establecidas.</t>
  </si>
  <si>
    <t>correos de alertas de vencimiento</t>
  </si>
  <si>
    <t>DTAO: Se realiza el seguimiento permanente a la fechas de cumplimiento de las PQRS, se envian correos de alertas a los responsables indicando la fecha de vencimiento y el trámite a seguir. Se adjuntan como evidencias los correos enviados.
 Evidencias: correos alertas
 https://drive.google.com/drive/folders/1dSpKG5WiXgkDnNw6DHt3YFoHX9oRlMtX</t>
  </si>
  <si>
    <t>Mediante memorando 20246110000993 del 2 de enero de 2024 se verificaron las evidencias referentes a las alertas de PQRSD,  remitidas a los responsables de las respuestas en los meses de marzo, abril, mayo, junio, agosto, septiembre, octubre, noviembre.
Mediante memorando 20241200004733 del 02-09-2024, se evidenció Se remitieron las evidencias referentes a las alertas de PQRSD, remitidas a los responsables de las respuestas en los meses de marzo, abril, mayo, junio, agosto, septiembre, octubre, noviembre, por tanto la acción queda en estado CUMPLIDA PENDIENTE EFECTIVIDAD</t>
  </si>
  <si>
    <t>Realizar  Sensibilización PQRS y Cierres ORFEOS, terminos legales  para  dar respuesta a una PQRS, clasificación y otras recomendaciones</t>
  </si>
  <si>
    <t>DTAO: Se realiza el 8 de septiembre 2023 la sensibilización sobre PQRS al personal de la DTAO, explicando los terminos legales de respuesta, los conceptos y generalidades de las PQRS y correcto cierre en Orfeo. Se adjunta lista de asistencia y presentación. 
 Evidencias: 
 08-09-2023 Asistencia Sensibilización PQRS y Cierres ORFEOS
 Sensibilización PQRS y cierre ORFEOS
 https://drive.google.com/drive/folders/1dSpKG5WiXgkDnNw6DHt3YFoHX9oRlMtX</t>
  </si>
  <si>
    <t>Mediante memorando 20246110000993 del 2 de enero de 2024 se verificaron las siguientes  evidencias:
- Lista de asistencia cuyo objetivo fue: Plan de mejoramiento de salidas no conformes ante respuestas a PQRS en la Direccion Territorial Andes Occidentales del 8 de septiembre de 2023, con 15 asistentes.
- Presentación Sensibilización PQRSD
Mediante memorando 20241200004733 del 02-09-2024, se evidenció Se verificaron las siguientes evidencias:
- Lista de asistencia cuyo objetivo fue: Plan de mejoramiento de salidas no conformes ante respuestas a PQRS en la Dirección Territorial Andes Occidentales del 8 de septiembre de 2023, con 15 asistentes, -Presentación Sensibilización PQRSD,por tanto la acción queda en estado CUMPLIDA PENDIENTE EFECTIVIDAD</t>
  </si>
  <si>
    <t>De acuerdo al reporte de Salidas No Conformes del l y ll trimestre realizado por el proceso de Servicio al Ciudadano, se identificó que la DTOR presentó 2 de 79 que incumplen los requisitos (legales, de la organización y del cliente) para los “Derechos de Petición Atendidos”, generando para el proceso, Salidas No conformes. Se dio respuesta extemporánea a las petición con radicado No. 20234600094502 del PNN Chingaza.</t>
  </si>
  <si>
    <t>PARQUE NACIONAL NATURAL CHINGAZA</t>
  </si>
  <si>
    <t>Realizar sensibilización sobre el uso del sistema de gestión documental ORFEO para la gestión y tramite de las PQRS</t>
  </si>
  <si>
    <t>Sensibilizaciones</t>
  </si>
  <si>
    <t>KAREN LUCERO HERNANDEZ</t>
  </si>
  <si>
    <t>Se aprueba el plan de mejoramiento por procesos-gestión con el ORFEO número 20241200004483 del 16 de agosto de 2024 y se le solicita a la Dirección Territorial Orinoquía - Chingaza,  que continúe con las acciones para evitar la materialización de la causa raíz.
De conformidad con la verificación efectuada a las evidencias presentadas por la Dirección Territorial Orinoquía, se observa un Listado de Asistencia, cuyo asunto corresponde a "Sensibilización sobre el uso del Gestor Documental ORFEO y Sensibilización tiempos de repuesta de las PQRSD y cierre en el ORFEO, para PNN CHINGAZA", efectuada el 22 de abril de 2024; igualmente, se verificó que se elaboraron 2 piezas informativas sobre los términos de respuesta a PQRSD y los pasos para registrar las respuestas en el Sistema de Gestión Documental Orfeo, comunicada mediante correo electrónico a todos los colaboradores el 25 de abril de 2024.
Lo anterior, de conformidad con lo establecido en la acción, por lo cual se determina cumplimiento.</t>
  </si>
  <si>
    <t>Realizar sensibilización sobre clasificación y términos de respuesta de las PQRS</t>
  </si>
  <si>
    <t>Se aprueba el plan de mejoramiento por procesos-gestión con el ORFEO número 20241200004483 del 16 de agosto de 2024 y se le solicita a la Dirección Territorial Orinoquía - Chingaza,  que continúe con las acciones para evitar la materialización de la causa raíz.
Al realizar la verificación de las evidencias aportadas, se observa Listado de Asistencia a sensibilización, cuyo objeto fue “Realizar sensibilización sobre manejo del sistema documental Orfeo y recomendaciones para respuesta PQRS en ese aplicativo” a la cual, asistieron 7 personas y fue realizada el 13 de marzo de 2024, de conformidad con lo establecido en la acción y dentro de los plazos establecidos.
Por lo anterior, se determina cumplimiento.</t>
  </si>
  <si>
    <t>Generar las alertas mediante correo electrónico informando cuando falten 5 días para el vencimiento</t>
  </si>
  <si>
    <t>Correos de alertas</t>
  </si>
  <si>
    <t>Se aprueba el plan de mejoramiento por procesos-gestión con el ORFEO número 20241200004483 del 16 de agosto de 2024 y se le solicita a la Dirección Territorial Orinoquía - Chingaza,  que continúe con las acciones para evitar la materialización de la causa raíz.
En la verificación de las evidencias aportadas, se observan 11 documentos contentivos de alertas efectuadas al responsable de la respuesta en el sistema de Gestión Documental Orfeo, en las que se le indica el plazo de vencimiento para emitir respuesta, se informan errores en la clasificación del documento e inconsistencias en el archivo de los radicados, lo cual demuestra el cumplimiento de la acción propuesta; por lo anterior, se determina cumplimiento.</t>
  </si>
  <si>
    <t xml:space="preserve">De acuerdo al reporte de Salidas No Conformes del l y ll trimestre realizado por el proceso de Servicio al Ciudadano, se identificó que la DTOR presentó 2 de 79 que incumplen los requisitos (legales, de la organización y del cliente) para los “Derechos de Petición Atendidos”, generando para el proceso, Salidas No conformes. 
Se dio respuesta extemporánea a las peticiones con radicados No. 20237170000812, 20234600092942 de la Dirección Territorial Orinoquía </t>
  </si>
  <si>
    <t>Porque dependiendo de la clasificación de la petición se requieren insumos de otras dependencias de la entidad y de terceros, y no se planea el tiempo para consolidar y dar la respuesta al peticionario y/o hacer uso de la solicitud de ampliación de términos.</t>
  </si>
  <si>
    <t>Se realizó sensibilización sobre el uso del sistema de gestión documental ORFEO para la gestión y tramite de las PQRS, al personal de la Dirección Territorial y áreas protegidas.
 Anexo 1. Lista de Asist_cap_orfeo
 Anexo 2. Lista de Asist_cap_orfeo_pnnPic
 Anexo 3. Sensibilizacion SGD Orfeo.pdf
 Anexo 4. Lista_orfeo_sum
 Anexo 5. Lista_orfeo_sum</t>
  </si>
  <si>
    <t>Se aprueba el plan de mejoramiento por procesos-gestión con el ORFEO número 20241200004493 del fecha 16-08-2024.
Aunque la Territorial lo había enviado con la debida anticipación se aprueba y se le solicita a la Dirección Territorial Orinoquia DTOR que continúe con las acciones para evitar la materialización de la causa raíz.
16-08-2024:Mediante memorando 20241200004493 del 16 de agosto de 2024 la acción quedó cumplida y pendiente de efectividad</t>
  </si>
  <si>
    <t>Se realizó sensibilización sobre clasificación y términos de respuesta de las PQRS, en articulación con el Grupo de Servicio al Ciudadano, para la Dirección Territorial Orinoquía y todas sus áreas protegidas, PNN Sumapaz, PNN Chingaza, PNN Sierra de la Macarena, PNN El Tuparro, PNN Tinigua, PNN Cordillera de los Picachos, PNN Serranía de Manacacias y DNMI Cinaruco. 
 Anexo 6. Lista_asist_pqrs_DTOR
 Anexo 7. Lista_asist_PQRS_DT
 Anexo 8. Lista_asist_pqrs_pnnSum_Cin
 Anexo 9. Lista_sensib_pqrs_pnnChi
 Anexo 10. lista_Sensib_Pic_mac_Tin
 Anexo 11. Lista de Asistencia_pqrs
 Anexo 12. presentacion_pqrs</t>
  </si>
  <si>
    <t xml:space="preserve">De acuerdo al reporte de Salidas No Conformes del l y ll trimestre realizado por el proceso de Servicio al Ciudadano, se identificó que la DTOR presentó 2 de 79 que incumplen los requisitos (legales, de la organización y del cliente)
para los “Derechos de Petición Atendidos”, generando para el proceso, Salidas No conformes. 
Se dio respuesta extemporánea a las peticiones con radicados No. 20237170000812, 20234600092942 de la Dirección Territorial Orinoquía </t>
  </si>
  <si>
    <t>Correo</t>
  </si>
  <si>
    <t>Se realizaron las alertas mediante correo electrónico con el fin de dar respuesta oportuna a las peticiones. 
 Anexo 13. Alerta Radicado N°20237160010352
 Anexo 14. Alerta de venc rad20244700006072
 Anexo 15. Alerta Radicado N20247160011062
 Anexo 16. Alerta_Rad_20244700009692
 Anexo 17. Alerta_Rad202447000008382
 Anexo 18. Alerta_Rad_20244700007292
 Anexo 19. Alerta_Rad20244700006132
 Anexo 20 Alerta Radicado N°20244700004692
 Anexo 21 Alerta radicado No. 20244700003212
 Anexo 21. Seg_pqrs20247060000822
 Anexo 22. Seg_pqrs20244700004692
 Anexo 23. Seg_pqrs20247060000832
 Anexo 24. Seg_pqrs20244700016622
 Anexo 25. Seg_pqrs20244700009692
 Anexo 26. Seg_pqrs20247060000962
 Anexo 27. Seg_pqrs20247060000942
 Anexo 28. Seg_pqrs20244700009692
 Anexo 29. Seg_pqrs20247060001552
 Anexo 30. Seg_pqrs20247210000092
 Anexo 31. Seg_pqrs20244700020732
 Anexo 32. Seg_pqrs20244700009702
 Anexo 33. Seg_pqrs2023470016822
 Anexo 34. Rad20244700028432
 Anexo 35. Rad20244700027702
 Anexo 36. Rad20247060002642
 Anexo 37. Rad20247060002662
 Anexo 38. Rad20244700033792
 Anexo 39. Rad20244700039382
 Anexo 40. Rad20244700011882
 Anexo 41. Rad20244700011862
 Anexo 42. Rad20244700037882
 Anexo 43. Rad20247060002852
 Anexo 44. Rad20244700044242
 Anexo 45. Rad20244700044172
 Anexo 46. Rad20244700044112
 Anexo 47. Rad20247060002902
 Anexo 48. Alerta_Rad20247060002892
 Anexo 49. Alerta_Rad20244700041592
 Anexo 50. Alerta_Rad20244700044172
 Anexo 51. Alerta_Rad20244700046572
 Anexo 52. Alerta_Rad20244700046032
 Anexo 53. Alerta_Rad20244700045662
 Anexo 54. Alerta_Rad20247060002892</t>
  </si>
  <si>
    <t>Dar cumplimiento a lo establecido en el Procedimiento una vez esté actualizado</t>
  </si>
  <si>
    <t>22-08-2024 Mediante memorando  20244600001833 del 09-08-2024 el Grupo de Procesos Corporativos remite las acciones del Plan de Mejoramiento.
22-08-2024 Mediante memorando 20241200004633, del 26-08-2024, el GCI dio conformidad al Plan de Mejoramiento suscrito.</t>
  </si>
  <si>
    <t>Actualizar el procedimiento de Caja Menor de acuerdo con las necesidades de la funcionalidad del mismo.</t>
  </si>
  <si>
    <t>NO CONFORMIDAD No.1. El Parque Nacional Natural Tinigua incumplió el indicador Porcentaje de planes de emergencias y contingencias por desastres naturales e incendios de cobertura vegetal implementados en las áreas protegidas del SPNN en la vigencia 2023 de acuerdo con la meta programada.</t>
  </si>
  <si>
    <t>Porque no se realizó seguimiento al cronograma establecido por la Dirección Territorial, frente a la elaboración del documento del Plan de emergencias y contingencia de desastres Naturales e incendios de la cobertura vegetal.</t>
  </si>
  <si>
    <t>Solicitar un espacio de orientación y seguimiento con Nivel Central, Dirección Territorial Orinoquia y el área protegida.</t>
  </si>
  <si>
    <t>20241200004983</t>
  </si>
  <si>
    <t>Solicitudes.</t>
  </si>
  <si>
    <t>11-09-2024: Mediante memorando 20241200004983 del 11 de septiembre de 2024, se aprobó prórroga.</t>
  </si>
  <si>
    <t>Realizar la actualización del documento Plan de emergencias y contingencias por desastres naturales e incendios de cobertura vegetal implementados en las áreas protegidas del SPNN.</t>
  </si>
  <si>
    <t>Documento actualizado y aprobado.</t>
  </si>
  <si>
    <t>Socialización del documento Plan de emergencias y contingencias por desastres naturales e incendios de cobertura vegetal implementados en las áreas protegidas del SPNN.</t>
  </si>
  <si>
    <t>Actas de reunión.</t>
  </si>
  <si>
    <t xml:space="preserve">NO CONFORMIDAD No.1. El Parque Nacional Natural El Tuparro incumplio el indicador Porcentaje de planes de emergencias y contingencias por desastres naturales e incendios de cobertura vegetal implementados en las áreas protegidas del SPNN en la vigencia 2023 de acuerdo con la meta programada </t>
  </si>
  <si>
    <t>Porque no se adelantó un cronograma de trabajo acorde a los tiempos y fecha de vencimiento del documento. Lo cual, limitó el seguimiento efectivo para la entrega del mismo generando la entrega fuera de los tiempos.</t>
  </si>
  <si>
    <t>PARQUE NACIONAL NATURAL EL TUPARRO</t>
  </si>
  <si>
    <t>Generar plan de trabajo detallado de la actualización de plan de emergencias y contingencias por desastres naturales e incendios de cobertura vegetal del PNN El Tuparro en articulación con la Dirección Territorial Orinoquia.</t>
  </si>
  <si>
    <t>20241200004943</t>
  </si>
  <si>
    <t>10-09-2024: Mediante memorando 20241200004943 del 10 de septiembre de 2024 se aprobó prórroga</t>
  </si>
  <si>
    <t>NO CONFORMIDAD No.1: GRUPO DE GESTIÓN FINANCIERA, DTAN-DTAM-DTAO-DTPA-DTCA-DTOR Y GRUPO DE GESTIÓN HUMANA. El equipo auditor evidenció que el Grupo de Gestión Financiera, Direcciones Territoriales y el Grupo de Gestión Humana, no han realizado el envió de los documentos de cobro a los terceros responsables del pago, incumpliendo de esta forma los dispuesto en la Actividad No 4 del procedimiento GRFN_PR_20 Procedimiento Gestión de Cartera, versión 1, vigente desde 30 de septiembre de 2019.</t>
  </si>
  <si>
    <t>No se estableció un sistema efectivo de comunicación y seguimiento de la capacitación para asegurar que todos los empleados comprendieran sus responsabilidades.</t>
  </si>
  <si>
    <t>Solicitar a Nivel central específicamente al área de Gestión Humana capacitación a los funcionarios y/o contratistas sobre la responsabilidad en la entrega oportuna y completa de las incapacidades</t>
  </si>
  <si>
    <t>Memorando solicitando capacitación</t>
  </si>
  <si>
    <t>26-08-2024:Mediante memorando 20241200004623 del 26 de agosto de 2024 se suscribió el plan de mejoramiento</t>
  </si>
  <si>
    <t>Realizar la capacitación a los funcionarios y/o contratistas sobre la responsabilidad en la entrega oportuna y completa de las incapacidades</t>
  </si>
  <si>
    <t>Lista de asistencia. memorias de capacitación</t>
  </si>
  <si>
    <t>NO CONFORMIDAD No.2: El equipo auditor evidenció que el Grupo de Gestión Financiera, Direcciones Territoriales y el Grupo de Gestión Humana, no han realizado la gestión de cobro y recaudo de la cartera proveniente de los diferentes conceptos de ingreso generados en Parques Nacionales Naturales - Direcciones Territoriales y Nivel Central, de acuerdo a los tiempos establecidos en los procedimientos y/o actos administrativos que dan lugar al cobro, como se establece en la Actividad No 5 del procedimiento GRFN_PR_20 Procedimiento Gestión de Cartera, versión 1, vigente desde 30 de septiembre de 2019.</t>
  </si>
  <si>
    <t>No se realizo seguimiento a la radicación y al pago de las incapacidades presentadas, por múltiples actividades nunca se hizo revisión del estado de las incapacidades.</t>
  </si>
  <si>
    <t>Realizar seguimiento en forma trimestral de la matriz entre lo reportado en nomina de incapacidades contra la radicación y gestión de cobro</t>
  </si>
  <si>
    <t>Matriz de seguimiento actualizada</t>
  </si>
  <si>
    <t>NO CONFORMIDAD No.3 GRUPO DE GESTIÓN FINANCIERA, DTAN-DTAM-DTAO-DTPA-DTCA-DTOR Y GRUPO DE GESTIÓN HUMANA. El equipo auditor evidenció que el Gestión Financiera, Direcciones Territoriales y el Grupo de Gestión Humana no han realizado la gestión de enviar cartera vencida no recaudada a la Oficina Asesora Jurídica -OAJ para inicio de cobro coactivo y aplicar procedimiento de cobro coactivo administrativo cód. GJ_PR_01 versión 4, incumplido de esta forma lo dispuesto en la Actividad No. 11 del procedimiento GRFN_PR_20 Procedimiento Gestión de Cartera, versión 1, vigente desde 30 de septiembre de 2019.</t>
  </si>
  <si>
    <t>Falta de seguimiento a las incapacidades y problemas externos como cierre de las eps imposibilito cualquier otra acción que se pudiera tomar con el reporte oportuno.</t>
  </si>
  <si>
    <t>Remitir al Grupo de Gestión Financiera de manera semestral los saldos de las Incapacidades para que se realice el envío de cartera vencida no recaudada a la Oficina Asesora Jurídica para inicio de cobro coactivo.</t>
  </si>
  <si>
    <t>Correo electrónico enviado con información financiera</t>
  </si>
  <si>
    <t xml:space="preserve">NO CONFORMIDAD No. 3: GRUPO DE PROCESOS CORPORATIVOS – DTAN  
En el proceso de verificación realizado por el Equipo Auditor del Grupo de Control Interno en el marco del procedimiento Actualización de Inventarios, Bienes Inmuebles, no se evidenció para las vigencias 2021-2022 que se encuentren actualizados y conciliados en el inventario general del Aplicativo NEON del Grupo de Procesos Corporativos, Grupo de Infraestructura y la Dirección Territorial Andes Nororientales. </t>
  </si>
  <si>
    <t>14-08-2024: Mediante memorando 20241200004333 del 14 de agosto de 2024 se suscribió el plan de mejoramiento.
23-09-2024 Mediante memorando 20245510008413 del 09-09-2024 la DTAN remite evidencia que trata del acta de reunion con las acciones realizadas para actualizar el sofware de inventarios.
 24-09-2024 Mediante memorando No. 20241200005163 del 24-09-2024, el GCI informa a la DTAN que las evidencias aportadas subsanan la causa raíz del hallazgo y por lo tanto se cierra la acción de mejora.</t>
  </si>
  <si>
    <t>No se tenían claras las responsabilidades del proceso, el desconocimiento de los procedimientos y la clara falta de inducción al cargo hicieron que no se actualizaran ni conciliaran los inventarios durante el periodo que comprende la auditoria.</t>
  </si>
  <si>
    <t>NO CONFORMIDAD No.1: GRUPO DE GESTIÓN FINANCIERA, DTAN-DTAM-DTAO-DTPA-DTCA-DTOR Y 
 GRUPO DE GESTIÓN HUMANA. 
 El equipo auditor evidenció que el Grupo de Gestión Financiera, Direcciones Territoriales y el Grupo de Gestión 
 Humana, no han realizado el envió de los documentos de cobro a los terceros responsables del pago, incumpliendo de esta forma los dispuesto en la Actividad No 4 del procedimiento GRFN_PR_20 Procedimiento Gestión 
 de Cartera, versión 1, vigente desde 30 de septiembre de 2019.</t>
  </si>
  <si>
    <t>Porque se requiere capacitación sobre la responsabilidad de los funcionarios sobre el tema de las incapacidades</t>
  </si>
  <si>
    <t>Generar requerimiento mediante oficio para el cobro ante las EPS - ARL de incapacidades adeudadas correspondientes a las vigencias 2021 - 2022 - 2023</t>
  </si>
  <si>
    <t>Gestión de Cobro de cartera</t>
  </si>
  <si>
    <t>26-08-2024 Mediante memorando 20247010011323 del 22-08-2024 se remite por parte de la Territorial DTOR el Plan de Mejoramiento
 26-08-2024 Mediante memorando 20241200004663 del 28-08-2024 el GCI da CONFORMIDAD al plan de Mejoramiento suscrito por la DTOR.</t>
  </si>
  <si>
    <t>Solicitar a Nivel central capacitación a los funcionarios sobre la responsabilidad en la entrega oportuna y completa de las incapacidades</t>
  </si>
  <si>
    <t>0NO CONFORMIDAD No.2: El equipo auditor evidenció que el Grupo de Gestión Financiera, Direcciones Territoriales y el Grupo de Gestión Humana, no han realizado la gestión de cobro y recaudo de la cartera proveniente de los diferentes conceptos de ingreso generados en Parques Nacionales Naturales - Direcciones Territoriales y Nivel Central, de acuerdo a los tiempos establecidos en los procedimientos y/o actos administrativos que dan lugar al cobro, como se establece en la Actividad No 5 del procedimiento GRFN_PR_20 Procedimiento Gestión de Cartera, versión 1, vigente desde 30 de septiembre de 2019.</t>
  </si>
  <si>
    <t>Porque falta de seguimiento a la radicación y pago de las incapacidades presentadas</t>
  </si>
  <si>
    <t>Realizar la gestión de cobro ante las EPS y ARL, con relación al recaudo de cartera</t>
  </si>
  <si>
    <t>Realizar en forma mensuall matriz de seguimiento entre lo reportado en nomina de incapacidades contra la radicación y gestión de cobro</t>
  </si>
  <si>
    <t>NO CONFORMIDAD No.3 GRUPO DE GESTIÓN FINANCIERA, DTAN-DTAM-DTAO-DTPA-DTCA-DTOR Y 
 GRUPO DE GESTIÓN HUMANA. 
 El equipo auditor evidenció que el Gestión Financiera, Direcciones Territoriales y el Grupo de Gestión Humana
 no han realizado la gestión de enviar cartera vencida no recaudada a la Oficina Asesora Jurídica -OAJ para inicio 
 de cobro coactivo y aplicar procedimiento de cobro coactivo administrativo cód. GJ_PR_01 versión 4, incumplido 
 de esta forma lo dispuesto en la Actividad No. 11 del procedimiento GRFN_PR_20 Procedimiento Gestión de 
 Cartera, versión 1, vigente desde 30 de septiembre de 2019.</t>
  </si>
  <si>
    <t>Porque falta seguimiento a las incapacidades vencidas y reporte oportuno</t>
  </si>
  <si>
    <t>Remitir la totalidad de la cartera vencida al Grupo de Gestión Financiera</t>
  </si>
  <si>
    <t>Memorandos con la cartera vencida</t>
  </si>
  <si>
    <t>Remitir mensualmente al Grupo de Gestión Financiera los saldos de las Incapacidades para que se realice el envío de cartera vencida no recaudada a la Oficina Asesora Jurídica para inicio de cobro coactivo.</t>
  </si>
  <si>
    <t>Memorandos enviados con información financiera</t>
  </si>
  <si>
    <t>No Conformidad No. 1. El equipo auditor evidenció que el Grupo de Gestión Financiera, Direcciones Territoriales y el Grupo de Gestión Humana, no han realizado el envió de los documentos de cobro a los terceros responsables del pago, incumpliendo de esta forma los dispuesto en la Actividad No 4 del procedimiento GRFN_PR_20 Procedimiento Gestión de Cartera, versión 1, vigente desde 30 de septiembre de 2019</t>
  </si>
  <si>
    <t>El procedimiento "Gestión de Cartera" requiere ser actualizado. De tal forma que se determinen puntualmente responsables roles y plazos de acuerdo a las competencias y alcance de cada grupo, que permita la efectividad en actividades de operación, seguimiento y recaudo para cada uno de los grupos involucrados en el proceso.</t>
  </si>
  <si>
    <t>Realizar en analisis del procedimiento denominado "Gestión de cartera", con las dependencias involucradas en el procedimiento en aras de realizar su actualización y/o Modificación, en el aplicativo SENDA.</t>
  </si>
  <si>
    <t>No. de procedimientos actualizado y publicado en el aplicativo SENDA</t>
  </si>
  <si>
    <t>24-09-2024 Mediante memorando 20244300003863 del 23-08-2024, el Grupo de Gestión Financiera remite el Plan de Mejoramiento con las recomendaciones observadas por el Grupo de Control Interno realizadas en el memorando 20241200004323.
 24-09-2024 Mediante memorando 20241200005153 del 24-09-2024, el GCI informa que una vez revisado el Plan de Mejoramiento suscrito se encuentra Conforme.</t>
  </si>
  <si>
    <t>No Conformidad No. 2. El equipo auditor evidenció que el Grupo de Gestión Financiera, Direcciones Territoriales y el Grupo de Gestión Humana, no han realizado la gestión de cobro y recaudo de la cartera proveniente de los diferentes conceptos de ingreso generados en Parques Nacionales Naturales - Direcciones Territoriales y Nivel Central, de acuerdo a los tiempos establecidos en los procedimientos y/o actos administrativos que dan lugar al cobro, como se establece en la Actividad No 5 del procedimiento GRFN_PR_20 Procedimiento Gestión de Cartera, versión 1, vigente desde 30 de septiembre de 2019.</t>
  </si>
  <si>
    <t>No. Conformidad No. 3 El equipo auditor evidenció que el Gestión Financiera, Direcciones Territoriales y el Grupo de Gestión Humana no han realizado la gestión de enviar cartera vencida no recaudada a la Oficina Asesora Jurídica -OAJ para inicio de cobro coactivo y aplicar procedimiento de cobro coactivo administrativo cód. GJ_PR_01 versión 4, incumplido de esta forma lo dispuesto en la Actividad No. 11 del procedimiento GRFN_PR_20 Procedimiento Gestión de Cartera, versión 1, vigente desde 30 de septiembre de 2019.</t>
  </si>
  <si>
    <t>No. Conformidad No. 4. El equipo auditor evidenció que el Comité de Cartera no ha sesionado de manera ordinaria como mínimo dos veces por año de acuerdo a los dispuesto la Resolución No 0494 del 26 de noviembre de 2018, actividad que no se surtió en las vigencias 2022 y hasta el 31 de agosto del 2023. Incumpliendo de esta forma lo dispuesto en la Actividad No 13 del Procedimiento GRFN_PR_20 Procedimiento Gestión de Cartera, versión 1, vigente desde 30 de septiembre de 2019.</t>
  </si>
  <si>
    <t>Dificultad en el cumplimiento de la cantidad de sesiones minimas requerida debido a la dinámica de prioridades, a la misionalidad de la entidad, lo que hace necesario replantear la periodicidad de las sesiones.</t>
  </si>
  <si>
    <t>Actualizar Resolución de comité de bajas, replanteado la periodicidad de las sesiones</t>
  </si>
  <si>
    <t>No. de resoluciones actualizadas</t>
  </si>
  <si>
    <t>No Conformidad No. 5 El equipo auditor evidenció que recursos solicitados en PAC, no se ejecutaron generando de esta forma restricciones en la asignación de PAC para el mes siguiente y por ende reportando un indicador DE INPANUT negativo en la ejecución de la vigencia actual. Incumpliendo la Actividad No 7 del procedimiento GRFN_PR_09 Procedimiento Ejecución y Control Programa Anual de Caja. Versión: 4 Vigente desde: 18/02/2021</t>
  </si>
  <si>
    <t>Dificultad en el seguimiento mensual de ejecución del PAC, con los grupos de trabajo en coordinación con el área de tesorería nivel central y los lineamientos establecidos por el Ministerio de Hacienda y crédito público. Se requiere realizar la actualización del procedimiento para las actividades obsoletas.</t>
  </si>
  <si>
    <t>Socializar los lineamientos relacionados con la ejecución del PAC al inicio de cada vigencia y realizar reuniones de seguimiento mensual de PAC con las Direcciones Territoriales para evaluar los indicadores en la asignación de PAC.</t>
  </si>
  <si>
    <t>No. de actas de seguimiento y /o reuniones efectuadas</t>
  </si>
  <si>
    <t>No. Conformidad No. 6 No se evidenció dentro de los soportes remitidos los informes descriptivos de ejecución del PAC mensual por el Grupo de Gestión Financiera, incumpliendo lo establecido en el Procedimiento Ejecución y Control Programa Anual de Caja PAC, actividad 20, del procedimiento GRFN_PR_09 Procedimiento Ejecución y Control Programa Anual de Caja. Versión: 4 Vigente desde: 18/02/2021</t>
  </si>
  <si>
    <t>Omisión en la entrega oportuna del reporte SIIF nación "Indice de PAC No ejecutado" a la Coordinación Financiera.</t>
  </si>
  <si>
    <t>Elaboración y presentación oportuna de el reporte "Indice de PAC No ejecutado" a la Coordinación Financiera- Nivel Central.</t>
  </si>
  <si>
    <t>No . De informes elaborados y presentados</t>
  </si>
  <si>
    <t>Mediante verificación que se realizó a cada una de las actividades plasmadas en el procedimiento “GRFN_PR_09 Procedimiento Ejecución y Control Programa Anual de Caja. Versión: 4 Vigente desde: 18/02/2021”, correspondientes a las actividades No 1, No 9, No 10, No 12, No 22, No 23 y No 24, No cumplen con directrices establecidas por el Ministerio de Hacienda y Crédito Público y procedimiento GRFN_PR_09., Actividades contempladas en el procedimiento GRFN_PR_09 Procedimiento Ejecución y Control Programa Anual de Caja. Versión: 4 Vigente desde: 18/02/2021</t>
  </si>
  <si>
    <t>Revisión y actualización de las actividades del procedimiento rocedimiento "Ejecución y Control Programa Anual de Caja" que se encuentren obsoletas.</t>
  </si>
  <si>
    <t>Procedimiento actualizado y publicado en el aplicativo SENDA</t>
  </si>
  <si>
    <t>No Conformidad No 1: En el desarrollo de la Auditoría se evidenció el incumplimiento de la actividad No.1 del Procedimiento Gestión del Riesgo de Desastres Naturales y Socionaturales, código: AAMB_PR_06, puesto que el punto de control establece “Comunicaciones con las Direcciones Territoriales y Áreas protegidas”, al realizar la validación de la evidencia aportada se constató que los memorandos presentados relacionan el procedimiento código: AAMB_PR_06 y el instructivo código AMMB_IN_01, más no los lineamientos técnicos, conceptuales y metodológicos para la formulación del PECDN.</t>
  </si>
  <si>
    <t>No se ha realizado la gestión para la incorporaión de los lineamientos técnicos en conceptuales y metodologicos para la formulación del PECDNS en el SGI.</t>
  </si>
  <si>
    <t>Contar con un lineamiento técnicos, conceptuales y metodologicos para la formulación del PECDNS incluido en los documentos oficiles de PNN en el SGI.</t>
  </si>
  <si>
    <t>Lineamiento técnicos, conceptuales y metodologicos para la formulación del PECDNS incluido en los docuemntos oficiles de PNN.</t>
  </si>
  <si>
    <t>Observación No 1: El equipo auditor observó que, el memorando No. 20217580000563 emitido por la Oficina de Gestión del Riesgo con asunto: Plan de emergencias y contingencias por desastres naturales y socionaturales del PNN Uramba Bahía Málaga, se encuentra firmado, pero carece de número de radicación y fecha, datos claves para guardar la trazabilidad. Por lo anterior el documento no se encuentra debidamente formalizado y comunicado de acuerdo con los procedimientos internos de la entidad.</t>
  </si>
  <si>
    <t>Realizar seguimiento y verificación con el fin de atender de manera oportuna en el gestor documental Orfeo, los memorandos radicados correspondientes a los Planes de Emergencias y Contingencias por desastres naturales y socionaturales de las áreas protegidas.</t>
  </si>
  <si>
    <t>No Conformidad No 2:El equipo auditor evidenció el incumplimiento del objetivo del procedimiento código: AAMB_PR_06 el cual es “Orientar los procesos de planificación, ejecución, seguimiento de políticas y acciones relacionadas con el conocimiento del riesgo de desastres naturales y socionaturales, su prevención y mitigación; la preparación, atención y recuperación ante desastres en las áreas del SPNN”, toda vez que se evidenció que hay seis (6) Planes de Emergencia y Contingencia por Desastres Naturales y Socionaturales correspondientes a las siguientes áreas: PNN Gorgona, PNN Uramba, PNN Sanquianga, PNN Utría, PNN Amacayacu y PNN Apaporis que llevan más de cinco (5) años sin ser aprobados, situación similar con las áreas PNN Puinawai, DNMI Colinas y Lomas del Pacífico Norte, DNMI Yuruparí Malpelo y DNMI Cabo Manglares Bajo Mira y Frontera que desde su declaratoria no han formulado el plan.</t>
  </si>
  <si>
    <t>No se realizaron los acompañamientos que permitieran dar cumplimiento al objetivo del procedimiento lo que ocasiono PNN sin ser aprobados o que desde su declaratoria no han formulado su Planes de Emergencia y Contingencia por Desastres Naturales y Socionaturales.</t>
  </si>
  <si>
    <t>Acompañamiento para la formulacion inicial y/o aprobación para orientar los procesos de planificación, ejecución, seguimiento de políticas y acciones relacionadas con el conocimiento del riesgo de desastres naturales y socionaturales, su prevención y mitigación en el PNN Gorgona, PNN Uramba, PNN Sanquianga, PNN Utría, PNN Amacayacu y PNN Apaporis que llevan más de cinco (5) años sin ser aprobados, situación similar con las áreas PNN Puinawai, DNMI Colinas y Lomas del Pacífico Norte, DNMI Yuruparí Malpelo y DNMI Cabo Manglares Bajo Mira y Frontera que desde su declaratoria no han formulado el plan.</t>
  </si>
  <si>
    <t>Actas de reunion con acompañamientos y/o
 memorando de Aprobacion de los Planes de Emergencia y Contingencia por Desastres Naturales y Socionaturales de los PNN mencionadas</t>
  </si>
  <si>
    <t>No Conformidad No 3: El equipo auditor evidenció el incumplimiento del objetivo del procedimiento código: AAMB_PR_06 el cual es “Orientar los procesos de planificación, ejecución, seguimiento de políticas y acciones relacionadas con el conocimiento del riesgo de desastres naturales y socionaturales, su prevención y mitigación; la preparación, atención y recuperación ante desastres en las áreas del SPNN.”, toda vez que se evidenció que hay veintidós (22) Planes de Emergencia y Contingencia por Desastres Naturales y Socionaturales de las siguientes áreas PNN Sierra Nevada de Santa Marta -SNSM, PNN Macuira, VIPIS, SFF Ciénaga Grande de Santa Marta PNN Corales de Rosario y San Bernardo -CRYSB, SFF Corchal MH, PNN Paramillo, SFF Acandí, Playón y Playona, PNN Corales de Profundidad, PNN Bahía Portete, PNN Katíos, PNN Munchique, PNN Churumbelos, PNN Chiribiquete, PNN Cahuinarí, RNN Nukak, PNN Puracé, ANU Los Estoraques, PNN Catatumbo Bari, PNN Tamá, PNN El Cocuy, PNN Serranía de los Yariguies, PNN Tinigua, que llevan desde 40 días a 4 años sin ser enviados, revisados y aprobada la actualización para el PECDNS.</t>
  </si>
  <si>
    <t>No se realizaron los seguimientos y acompañamientos pertinentes que permitieran dar cumplimiento al objetivo del procedimiento por lo que se tienen 22 PNN que llevan desde 40 días a 4 años sin ser enviados, revisados y aprobada la actualización para el PECDNS.</t>
  </si>
  <si>
    <t>Realizar acompañamiento o aprobacion de la actualización para el PECDNS toda vez que se evidenció que hay veintidós (22) Planes de Emergencia y Contingencia por Desastres Naturales y Socionaturales de las siguientes áreas PNN Sierra Nevada de Santa Marta -SNSM, PNN Macuira, VIPIS, SFF Ciénaga Grande de Santa Marta PNN Corales de Rosario y San Bernardo -CRYSB, SFF Corchal MH, PNN Paramillo, SFF Acandí, Playón y Playona, PNN Corales de Profundidad, PNN Bahía Portete, PNN Katíos, PNN Munchique, PNN Churumbelos, PNN Chiribiquete, PNN Cahuinarí, RNN Nukak, PNN Puracé, ANU Los Estoraques, PNN Catatumbo Bari, PNN Tamá, PNN El Cocuy, PNN Serranía de los Yariguies, PNN Tinigua, que llevan desde 40 días a 4 años sin ser enviados, revisados y aprobada la actualización para el PECDNS.</t>
  </si>
  <si>
    <t>No Conformidad No 4: En el desarrollo de la auditoría, se evidenció que no se está dando cumplimiento a la actividad No.9 del Procedimiento Formulación e Implementación del Plan de Contingencia para el Riesgo Público, código: AAMB_PR_07, toda vez que, durante el seguimiento efectuado en el Sistema Documental Orfeo a los memorandos aportados, se evidenció que el tiempo de respuesta a la revisión de la propuesta del Plan de Contingencia para Riesgo Público excede los 30 días hábiles.</t>
  </si>
  <si>
    <t>No se atendieron oportunamente las comunicaciones radicadas en el gestor documental orfeo que permitiera dar cumplimiento a los terminos establecidos en la periodicidad del procedimiento en la actividad No 9 del Procedimiento Formulación e Implementación del Plan de Contingencia para el Riesgo Público</t>
  </si>
  <si>
    <t>Capacipación a los profesionales de Riesgo Público para gestionar de manera oportuna los memorandos radicados para la verificación y revisión de los Planes de Contingencia para Riesgo Publico en los terminos establecidos en la actividad No 9.</t>
  </si>
  <si>
    <t>Capacitación actividad No.9 del Procedimiento Formulación e Implementación del Plan de Contingencia para el Riesgo Público, código: AAMB_PR_07</t>
  </si>
  <si>
    <t>No Conformidad No 5: El equipo auditor evidenció el incumplimiento del objetivo del procedimiento código: AAMB_PR_06 el cual es “Identificar y analizar los aspectos de seguridad en las áreas protegidas para coordinar la atención oportuna de las situaciones de riesgo público, con el fin de facilitar y fortalecer el ejercicio de la autoridad ambiental, principalmente en las actividades relacionadas con la prevención, vigilancia y control y las actividades de gestión y manejo que realiza la entidad en el orden local.”, toda vez que se evidenció que hay doce (12) Planes de Contingencia por Riesgo Público de las siguientes áreas PNN Cahuinarí, PNN La Paya, PNN Río Puré, PNN Yaigojé Apaporis, RNN Puinawai, PNN Corales de Profundidad, PNN Utría, PNN Cocuy, PNN Tamá, PNN Selva de Florencia, SFF Isla de la Corota, SFF Otún Quimbaya, llevan más de cinco (5) años sin ser enviados, revisados y aprobada la actualización para el PCRP.</t>
  </si>
  <si>
    <t>No se realizaron los acompañamientos que permitieran dar cumplimiento al objetivo del procedimiento lo que ocasiono PNN sin ser aprobados en sus planes de contingencia para el riesgo público.</t>
  </si>
  <si>
    <t>Realizar acompañamiento o aprobacion de la actualización para el PECDNS toda vez que se evidenció que hay doce (12) Planes de Contingencia por Riesgo Público de las siguientes áreas PNN Cahuinarí, PNN La Paya, PNN Río Puré, PNN Yaigojé Apaporis, RNN Puinawai, PNN Corales de Profundidad, PNN Utría, PNN Cocuy, PNN Tamá, PNN Selva de Florencia, SFF Isla de la Corota, SFF Otún Quimbaya, llevan más de cinco (5) años sin ser enviados, revisados y aprobada la actualización para el PCRP.</t>
  </si>
  <si>
    <t>No Conformidad No 6: El equipo auditor identificó la probabilidad de materializarse un riesgo relacionado con la falta de adopción y actualización de los planes de emergencia y contingencia por desastres naturales y socionaturales, lo que podría impactar en la capacidad de las áreas protegidas ante situaciones de emergencia.</t>
  </si>
  <si>
    <t>No se cuentas con algunas actualizaciones o modificaciones en los intrumentos actuales que permitan a la OGR realizar seguimiento en la implementacion de los planes de emergencia y contingencia por desastres naturales y socionaturales.</t>
  </si>
  <si>
    <t>Realizar actualizaciones o modificaciones a los intrumentos actuales que permitan a la OGR realizar seguimiento en la implementacion de los planes de emergencia y contingencia por desastres naturales y socionaturales.</t>
  </si>
  <si>
    <t>Intrumento vigente de seguimiento a la implementacion actualizado para DT y AP</t>
  </si>
  <si>
    <t>No Conformidad No 7: El equipo auditor identificó la probabilidad de materializarse un riesgo relacionado con la falta de adopción y actualización de los Planes de contingencia para riesgo público, lo que podría impactar en la capacidad de las áreas protegidas ante situaciones de emergencia.</t>
  </si>
  <si>
    <t>No se cuentas con algunas actualizaciones o modificaciones en los intrumentos actuales que permitan a la OGR realizar seguimiento en la implementacion de los planes de contingencia para riesgo público.</t>
  </si>
  <si>
    <t>Realizar actualizaciones o modificaciones a los intrumentos actuales que permitan a la OGR realizar seguimiento en la implementacion de los planes de contingencia para riesgo público.</t>
  </si>
  <si>
    <t>NO CONFORMIDAD No.1 el Parque Nacional Natural Cordillera de los Picachos incumplió el indicador Porcentaje de planes de emergencias y contingencias por desastres naturales e incendios de cobertura vegetal implementados en las áreas protegidas del SPNN en la vigencia 2023 de acuerdo con la meta programada</t>
  </si>
  <si>
    <t>Porque la Oficina Asesora de Gestión del Riesgo no realizó los espacios de articulación oportunos con las Direcciones Territoriales y las áreas protegidas; ademas, los documentos tardaron más de 30 días en revisión por parte de esta Oficina.</t>
  </si>
  <si>
    <t>Actas de reunión</t>
  </si>
  <si>
    <t>NO CONFORMIDAD No.1 el Parque Nacional Natural Chingaza incumplió el indicador No. de predios saneadas al interior de las áreas bajo administración de PNN en la vigencia 2023 de acuerdo con la meta programada.</t>
  </si>
  <si>
    <t>Porque no se contemplaron los factores externos de afectacion a folios de matrícula que se presentan luego de surtir la etapa de alistamiento operativo con predios priorizados para compra, que impiden seguir con la etapa siguiente que es la adquisición como tal, y no se adelantaron con anticipación estudios técnicos y viabilidad jurídica de otros predios para tener como alternativa y reiniciar con la etapa de alistamiento operativo.</t>
  </si>
  <si>
    <t>Gestionar los estudios de títulos de acuerdo a la planificación del proceso de compra de predios realizada para cada vigencia, teniendo en cuenta la priorización de predios, aspectos y riesgos en el alistamiento operativo.</t>
  </si>
  <si>
    <t>Acta de reunión de planeación proceso compra de predios y Estudio de títulos.</t>
  </si>
  <si>
    <t>NO CONFORMIDAD No.2 el Parque Nacional Natural Chingaza incumplió el indicador Porcentaje de planes de emergencias y contingencias por desastres naturales e incendios de cobertura vegetal implementados en las áreas protegidas del SPNN en la vigencia 2023 de acuerdo con la meta programada.</t>
  </si>
  <si>
    <t>Porque no se ha determinado con exactitud los tiempos máximos que deben tomarse en la revisión y retroalimentación por parte de la Dirección Territorial Orinoquía y la Oficina de Gestión del Riesgo y el tiempo para el ajuste del Plan y anexos por parte del área protegida, que permita planear la remisión del Plan de emergencias y contingencias por desastres naturales e incendios de cobertura vegetal con este plazo anticipado, y así garantizar la aprobación del documento al cumplirse la vigencia o antes.</t>
  </si>
  <si>
    <t>Solicitar a la DTOR realizar el requerimiento de ajuste al procedimiento de planes de emergencias y contingencias por desastres naturales e incendios de cobertura vegetal, estableciendo los tiempos de revisión, ajustes y/o aprobación bajo responsabilidad de cada nivel, ante el líder del proceso de Autoridad Ambiental</t>
  </si>
  <si>
    <t>NO CONFORMIDAD No.3 el Parque Nacional Natural Chingaza incumplió el indicador Porcentaje de avance de los mantenimientos preventivos realizados a los bienes inmuebles en la vigencia 2023 de acuerdo con la meta programada.</t>
  </si>
  <si>
    <t>Porque la relocalización de obras de infraestructura implica un cambio en las características físico-mecánicas del suelo y, en consecuencia, se afecta las condiciones para la excavación y se generan necesidades para proteger la estructura y el talud de la montaña adyacente, que necesariamente implicaba cambios en ítems y cantidades de obra. Así mismo, fueron necesarios cambios de especificaciones técnicas de tanques de almacenamiento para favorecer condiciones de funcionalidad de la infraestructura como el mantenimiento de la Planta de Tratamiento de Agua Potable (PTAP), posterior a su instalación y entrega.</t>
  </si>
  <si>
    <t>Ejecutar los mantenimientos preventivos de la vigencia 2023 que se tienen programados.</t>
  </si>
  <si>
    <t>Informe de ejecución final de obra</t>
  </si>
  <si>
    <t>Realizar una reprogramación y ajuste en el plan de trabajo para le ejecución Contrato de Obra No. DTOR-CO-FONAM-001-2023 y Contrato de Interventoría No. DTOR-INTER-FONAM-001-2023 de manera que se de cumplimiento a los plazos contractuales.</t>
  </si>
  <si>
    <t>Cronograma y plan de trabajo ajustado</t>
  </si>
  <si>
    <t>INFORME FINAL DE AUDITORIA INTERNA BASADA EN RIESGOS A LOS PROCESOS DE AUTORIDAD AMBIENTAL Y ADMINISTRACIÓN Y MANEJO DEL SPNN EN LA DIRECCIÓN TERRITORIAL AMAZONÍA Y SUS ÁREAS PROTEGIDAS PARA LAS VIGENCIAS 2022 HASTA EL MES DE AGOSTO DEL 2023</t>
  </si>
  <si>
    <r>
      <rPr>
        <b/>
        <sz val="10"/>
        <color theme="1"/>
        <rFont val="Arial"/>
      </rPr>
      <t>OBSERVACIÓN No. 1.</t>
    </r>
    <r>
      <rPr>
        <sz val="10"/>
        <color theme="1"/>
        <rFont val="Arial"/>
      </rPr>
      <t xml:space="preserve"> SANTUARIO DE FLORA PLANTAS MEDICINA-LES ORITO INGI ANDE Y PARQUE NACIONAL NATURAL RÍO PURÉ:
El Equipo Auditor, evidenció Oficios del envío de la socialización del Plan de Emergencias por Desastres Naturales y Socionaturales por parte del SFPM Orito Ingi Ande y el PNN Río Puré. Sin embargo, no se evidenció listado de asistencia y/o actas de reuniones relacionadas con su socialización ante los concejos municipales y departamentales, lo que podría dar incumplimiento a la actividad No. 8 del procedimiento Gestión del Riesgo de Desastres Naturales y Socionaturales V6.</t>
    </r>
  </si>
  <si>
    <t>SANTIARIO DE FLORA Y PLANTAS MEDICINALES ORITO INGI ANDE</t>
  </si>
  <si>
    <t>Socilizar los Planes de Emergencias y Contingencias para Desastres Naturales con los Consejos Municipales y Departamentales de Gestión del Riesgo, generando registro de socialización como acta y/o asistencia</t>
  </si>
  <si>
    <t>Planes de emeergncias y contingencias para desatres naturales socializados</t>
  </si>
  <si>
    <t>Mediante memorando 20241200004803 del 03/29/2024, se aprueba la ampliación del plazo para la ejecución de las acciones formuladas</t>
  </si>
  <si>
    <r>
      <rPr>
        <b/>
        <sz val="10"/>
        <color theme="1"/>
        <rFont val="Arial"/>
      </rPr>
      <t>OBSERVACIÓN No. 1.</t>
    </r>
    <r>
      <rPr>
        <sz val="10"/>
        <color theme="1"/>
        <rFont val="Arial"/>
      </rPr>
      <t xml:space="preserve"> SANTUARIO DE FLORA PLANTAS MEDICINA-LES ORITO INGI ANDE Y PARQUE NACIONAL NATURAL RÍO PURÉ:
El Equipo Auditor, evidenció Oficios del envío de la socialización del Plan de Emergencias por Desastres Naturales y Socionaturales por parte del SFPM Orito Ingi Ande y el PNN Río Puré. Sin embargo, no se evidenció listado de asistencia y/o actas de reuniones relacionadas con su socialización ante los concejos municipales y departamentales, lo que podría dar incumplimiento a la actividad No. 8 del procedimiento Gestión del Riesgo de Desastres Naturales y Socionaturales V6.</t>
    </r>
  </si>
  <si>
    <t>PARQUE NACIONAL NATURAL RÍO PURÉ</t>
  </si>
  <si>
    <r>
      <rPr>
        <b/>
        <sz val="10"/>
        <color theme="1"/>
        <rFont val="Arial"/>
      </rPr>
      <t>NO CONFORMIDAD No. 1.</t>
    </r>
    <r>
      <rPr>
        <sz val="10"/>
        <color theme="1"/>
        <rFont val="Arial"/>
      </rPr>
      <t xml:space="preserve"> PARQUE NACIONAL NATURAL RÍO PURÉ, CAHUINARÍ, ALTO FRAGUA INDI WASI Y LA RESERVA NACIONAL NATURAL NUKAK:
El Equipo Auditor, no evidenció los informes de implementación de los Planes de Emergencias y Contingencia por Desastres Naturales y Sociona-turales correspondientes a los Parques Nacionales Naturales Río Puré (primer año), Cahuinarí (segundo año), Alto Fragua Indi Wasi (primer año) y la Reserva Nacional Natural Nukak (segundo año), lo que generó el incumplimiento de la actividad No. 9 del procedimiento Gestión del Riesgo de Desastres Naturales y Socio naturales V6</t>
    </r>
  </si>
  <si>
    <t>Se generan debilidades en la efectividad de seguimiento y monitoreo por parte de las áreas protegidas en la Implementación que permita la elaboracion de los informes de los planes de emergencia y contingencia a desastres naturales</t>
  </si>
  <si>
    <t>Solicitar los informes de implementación de los Planes de Emergencias y Contingencia por Desastres Naturales y Socionaturales correspondientes a los PNN Río Puré (primer año), Cahuinarí (segundo año), Alto Fragua Indi Wasi (primer año) y la RNN Nukak (segundo año) con el fin de ser validados y enviados a través del gestor documental orfeo a Oficina Gestión del Riesgo.</t>
  </si>
  <si>
    <t>Reporte de informe realizado</t>
  </si>
  <si>
    <r>
      <rPr>
        <b/>
        <sz val="10"/>
        <color theme="1"/>
        <rFont val="Arial"/>
      </rPr>
      <t>NO CONFORMIDAD No. 1.</t>
    </r>
    <r>
      <rPr>
        <sz val="10"/>
        <color theme="1"/>
        <rFont val="Arial"/>
      </rPr>
      <t xml:space="preserve"> PARQUE NACIONAL NATURAL RÍO PURÉ, CAHUINARÍ, ALTO FRAGUA INDI WASI Y LA RESERVA NACIONAL NATURAL NUKAK:
El Equipo Auditor, no evidenció los informes de implementación de los Planes de Emergencias y Contingencia por Desastres Naturales y Sociona-turales correspondientes a los Parques Nacionales Naturales Río Puré (primer año), Cahuinarí (segundo año), Alto Fragua Indi Wasi (primer año) y la Reserva Nacional Natural Nukak (segundo año), lo que generó el incumplimiento de la actividad No. 9 del procedimiento Gestión del Riesgo de Desastres Naturales y Socio naturales V6</t>
    </r>
  </si>
  <si>
    <t>PARQUE NACIONAL NATURAL CAHUINARÍ</t>
  </si>
  <si>
    <r>
      <rPr>
        <b/>
        <sz val="10"/>
        <color theme="1"/>
        <rFont val="Arial"/>
      </rPr>
      <t>NO CONFORMIDAD No. 1.</t>
    </r>
    <r>
      <rPr>
        <sz val="10"/>
        <color theme="1"/>
        <rFont val="Arial"/>
      </rPr>
      <t xml:space="preserve"> PARQUE NACIONAL NATURAL RÍO PURÉ, CAHUINARÍ, ALTO FRAGUA INDI WASI Y LA RESERVA NACIONAL NATURAL NUKAK:
El Equipo Auditor, no evidenció los informes de implementación de los Planes de Emergencias y Contingencia por Desastres Naturales y Sociona-turales correspondientes a los Parques Nacionales Naturales Río Puré (primer año), Cahuinarí (segundo año), Alto Fragua Indi Wasi (primer año) y la Reserva Nacional Natural Nukak (segundo año), lo que generó el incumplimiento de la actividad No. 9 del procedimiento Gestión del Riesgo de Desastres Naturales y Socio naturales V6</t>
    </r>
  </si>
  <si>
    <t>PARQUE NACIONAL NATURAL ALTO FRAGUA INDI WASI</t>
  </si>
  <si>
    <r>
      <rPr>
        <b/>
        <sz val="10"/>
        <color theme="1"/>
        <rFont val="Arial"/>
      </rPr>
      <t>NO CONFORMIDAD No. 1.</t>
    </r>
    <r>
      <rPr>
        <sz val="10"/>
        <color theme="1"/>
        <rFont val="Arial"/>
      </rPr>
      <t xml:space="preserve"> PARQUE NACIONAL NATURAL RÍO PURÉ, CAHUINARÍ, ALTO FRAGUA INDI WASI Y LA RESERVA NACIONAL NATURAL NUKAK:
El Equipo Auditor, no evidenció los informes de implementación de los Planes de Emergencias y Contingencia por Desastres Naturales y Sociona-turales correspondientes a los Parques Nacionales Naturales Río Puré (primer año), Cahuinarí (segundo año), Alto Fragua Indi Wasi (primer año) y la Reserva Nacional Natural Nukak (segundo año), lo que generó el incumplimiento de la actividad No. 9 del procedimiento Gestión del Riesgo de Desastres Naturales y Socio naturales V6</t>
    </r>
  </si>
  <si>
    <t>RESERVA NACIONAL NATURAL NUKAK</t>
  </si>
  <si>
    <r>
      <rPr>
        <b/>
        <sz val="10"/>
        <color theme="1"/>
        <rFont val="Arial"/>
      </rPr>
      <t>NO CONFORMIDAD No. 1.</t>
    </r>
    <r>
      <rPr>
        <sz val="10"/>
        <color theme="1"/>
        <rFont val="Arial"/>
      </rPr>
      <t xml:space="preserve"> PARQUE NACIONAL NATURAL RÍO PURÉ, CAHUINARÍ, ALTO FRAGUA INDI WASI Y LA RESERVA NACIONAL NATURAL NUKAK:
El Equipo Auditor, no evidenció los informes de implementación de los Planes de Emergencias y Contingencia por Desastres Naturales y Sociona-turales correspondientes a los Parques Nacionales Naturales Río Puré (primer año), Cahuinarí (segundo año), Alto Fragua Indi Wasi (primer año) y la Reserva Nacional Natural Nukak (segundo año), lo que generó el incumplimiento de la actividad No. 9 del procedimiento Gestión del Riesgo de Desastres Naturales y Socio naturales V6</t>
    </r>
  </si>
  <si>
    <t>Generar comunicado a través de correo electrónico a las Áreas Protegidas con el fin de que presenten el informe de implementación del PECDNS, el cual debe presentarse anualmente independientemente de la actualización bianual.</t>
  </si>
  <si>
    <t>Correo electrónico comunicado</t>
  </si>
  <si>
    <r>
      <rPr>
        <b/>
        <sz val="10"/>
        <color theme="1"/>
        <rFont val="Arial"/>
      </rPr>
      <t>NO CONFORMIDAD No. 1.</t>
    </r>
    <r>
      <rPr>
        <sz val="10"/>
        <color theme="1"/>
        <rFont val="Arial"/>
      </rPr>
      <t xml:space="preserve"> PARQUE NACIONAL NATURAL RÍO PURÉ, CAHUINARÍ, ALTO FRAGUA INDI WASI Y LA RESERVA NACIONAL NATURAL NUKAK:
El Equipo Auditor, no evidenció los informes de implementación de los Planes de Emergencias y Contingencia por Desastres Naturales y Sociona-turales correspondientes a los Parques Nacionales Naturales Río Puré (primer año), Cahuinarí (segundo año), Alto Fragua Indi Wasi (primer año) y la Reserva Nacional Natural Nukak (segundo año), lo que generó el incumplimiento de la actividad No. 9 del procedimiento Gestión del Riesgo de Desastres Naturales y Socio naturales V6</t>
    </r>
  </si>
  <si>
    <r>
      <rPr>
        <b/>
        <sz val="10"/>
        <color theme="1"/>
        <rFont val="Arial"/>
      </rPr>
      <t>NO CONFORMIDAD No. 1.</t>
    </r>
    <r>
      <rPr>
        <sz val="10"/>
        <color theme="1"/>
        <rFont val="Arial"/>
      </rPr>
      <t xml:space="preserve"> PARQUE NACIONAL NATURAL RÍO PURÉ, CAHUINARÍ, ALTO FRAGUA INDI WASI Y LA RESERVA NACIONAL NATURAL NUKAK:
El Equipo Auditor, no evidenció los informes de implementación de los Planes de Emergencias y Contingencia por Desastres Naturales y Sociona-turales correspondientes a los Parques Nacionales Naturales Río Puré (primer año), Cahuinarí (segundo año), Alto Fragua Indi Wasi (primer año) y la Reserva Nacional Natural Nukak (segundo año), lo que generó el incumplimiento de la actividad No. 9 del procedimiento Gestión del Riesgo de Desastres Naturales y Socio naturales V6</t>
    </r>
  </si>
  <si>
    <r>
      <rPr>
        <b/>
        <sz val="10"/>
        <color theme="1"/>
        <rFont val="Arial"/>
      </rPr>
      <t>NO CONFORMIDAD No. 1.</t>
    </r>
    <r>
      <rPr>
        <sz val="10"/>
        <color theme="1"/>
        <rFont val="Arial"/>
      </rPr>
      <t xml:space="preserve"> PARQUE NACIONAL NATURAL RÍO PURÉ, CAHUINARÍ, ALTO FRAGUA INDI WASI Y LA RESERVA NACIONAL NATURAL NUKAK:
El Equipo Auditor, no evidenció los informes de implementación de los Planes de Emergencias y Contingencia por Desastres Naturales y Sociona-turales correspondientes a los Parques Nacionales Naturales Río Puré (primer año), Cahuinarí (segundo año), Alto Fragua Indi Wasi (primer año) y la Reserva Nacional Natural Nukak (segundo año), lo que generó el incumplimiento de la actividad No. 9 del procedimiento Gestión del Riesgo de Desastres Naturales y Socio naturales V6</t>
    </r>
  </si>
  <si>
    <r>
      <rPr>
        <b/>
        <sz val="10"/>
        <color theme="1"/>
        <rFont val="Arial"/>
      </rPr>
      <t>NO CONFORMIDAD No. 2.</t>
    </r>
    <r>
      <rPr>
        <sz val="10"/>
        <color theme="1"/>
        <rFont val="Arial"/>
      </rPr>
      <t xml:space="preserve"> PARQUE NACIONAL NATURAL CHIRIBIQUETE, SERRANÍA DE LOS CHURUMBELOS, CAHUINARÍ Y RESERVA NACIONAL NATURAL NUKAK 
El Equipo Auditor evidenció que de las once (11) Áreas protegidas adscritas a la Dirección Territorial Amazonía, ocho (8) cuentan con el Plan de Emergencia y Contingencias por Desastres Naturales y socio naturales. No obstante, se identificó que cuatro (4) se encuentran desactualizados, generando incumplimiento a la actividad No. 11 del procedimiento Gestión del Riesgo de Desastres Naturales y socio naturales, por parte de los Parques Nacionales Naturales Chiribiquete, Serranía de Los Churumbelos, Cahuinarí y la Reserva Nacional Natural Nukak.</t>
    </r>
  </si>
  <si>
    <t>Se generan debilidades en la efectividad de seguimiento y monitoreo por parte de las áreas protegidas en la Actualización, que permita la aprobación de los planes de emergencia y contingencia a desastres naturales</t>
  </si>
  <si>
    <t>Solicitar mediante memorando a las áreas protegidas PNN Chiribiquete, PNN Serranía de Los Churumbelos, PNNCahuinarí y la RNN Nukak los planes de emergencias y contingencias para desastres naturales con el fin de ser presentados a la Oficina Gestión del Riesgo para contar con la aprobación de la actualización.</t>
  </si>
  <si>
    <t>memorandos de solicitud comunicados</t>
  </si>
  <si>
    <r>
      <rPr>
        <b/>
        <sz val="10"/>
        <color theme="1"/>
        <rFont val="Arial"/>
      </rPr>
      <t>NO CONFORMIDAD No. 2.</t>
    </r>
    <r>
      <rPr>
        <sz val="10"/>
        <color theme="1"/>
        <rFont val="Arial"/>
      </rPr>
      <t xml:space="preserve"> PARQUE NACIONAL NATURAL CHIRIBIQUETE, SERRANÍA DE LOS CHURUMBELOS, CAHUINARÍ Y RESERVA NACIONAL NATURAL NUKAK 
El Equipo Auditor evidenció que de las once (11) Áreas protegidas adscritas a la Dirección Territorial Amazonía, ocho (8) cuentan con el Plan de Emergencia y Contingencias por Desastres Naturales y socio naturales. No obstante, se identificó que cuatro (4) se encuentran desactualizados, generando incumplimiento a la actividad No. 11 del procedimiento Gestión del Riesgo de Desastres Naturales y socio naturales, por parte de los Parques Nacionales Naturales Chiribiquete, Serranía de Los Churumbelos, Cahuinarí y la Reserva Nacional Natural Nukak.</t>
    </r>
  </si>
  <si>
    <t>PARQUE NACIONAL NATURAL SERRANÍA DE LOS CHURUMBELOS</t>
  </si>
  <si>
    <r>
      <rPr>
        <b/>
        <sz val="10"/>
        <color theme="1"/>
        <rFont val="Arial"/>
      </rPr>
      <t>NO CONFORMIDAD No. 2.</t>
    </r>
    <r>
      <rPr>
        <sz val="10"/>
        <color theme="1"/>
        <rFont val="Arial"/>
      </rPr>
      <t xml:space="preserve"> PARQUE NACIONAL NATURAL CHIRIBIQUETE, SERRANÍA DE LOS CHURUMBELOS, CAHUINARÍ Y RESERVA NACIONAL NATURAL NUKAK 
El Equipo Auditor evidenció que de las once (11) Áreas protegidas adscritas a la Dirección Territorial Amazonía, ocho (8) cuentan con el Plan de Emergencia y Contingencias por Desastres Naturales y socio naturales. No obstante, se identificó que cuatro (4) se encuentran desactualizados, generando incumplimiento a la actividad No. 11 del procedimiento Gestión del Riesgo de Desastres Naturales y socio naturales, por parte de los Parques Nacionales Naturales Chiribiquete, Serranía de Los Churumbelos, Cahuinarí y la Reserva Nacional Natural Nukak.</t>
    </r>
  </si>
  <si>
    <r>
      <rPr>
        <b/>
        <sz val="10"/>
        <color theme="1"/>
        <rFont val="Arial"/>
      </rPr>
      <t>NO CONFORMIDAD No. 2.</t>
    </r>
    <r>
      <rPr>
        <sz val="10"/>
        <color theme="1"/>
        <rFont val="Arial"/>
      </rPr>
      <t xml:space="preserve"> PARQUE NACIONAL NATURAL CHIRIBIQUETE, SERRANÍA DE LOS CHURUMBELOS, CAHUINARÍ Y RESERVA NACIONAL NATURAL NUKAK 
El Equipo Auditor evidenció que de las once (11) Áreas protegidas adscritas a la Dirección Territorial Amazonía, ocho (8) cuentan con el Plan de Emergencia y Contingencias por Desastres Naturales y socio naturales. No obstante, se identificó que cuatro (4) se encuentran desactualizados, generando incumplimiento a la actividad No. 11 del procedimiento Gestión del Riesgo de Desastres Naturales y socio naturales, por parte de los Parques Nacionales Naturales Chiribiquete, Serranía de Los Churumbelos, Cahuinarí y la Reserva Nacional Natural Nukak.</t>
    </r>
  </si>
  <si>
    <r>
      <rPr>
        <b/>
        <sz val="10"/>
        <color theme="1"/>
        <rFont val="Arial"/>
      </rPr>
      <t>NO CONFORMIDAD No. 2.</t>
    </r>
    <r>
      <rPr>
        <sz val="10"/>
        <color theme="1"/>
        <rFont val="Arial"/>
      </rPr>
      <t xml:space="preserve"> PARQUE NACIONAL NATURAL CHIRIBIQUETE, SERRANÍA DE LOS CHURUMBELOS, CAHUINARÍ Y RESERVA NACIONAL NATURAL NUKAK 
El Equipo Auditor evidenció que de las once (11) Áreas protegidas adscritas a la Dirección Territorial Amazonía, ocho (8) cuentan con el Plan de Emergencia y Contingencias por Desastres Naturales y socio naturales. No obstante, se identificó que cuatro (4) se encuentran desactualizados, generando incumplimiento a la actividad No. 11 del procedimiento Gestión del Riesgo de Desastres Naturales y socio naturales, por parte de los Parques Nacionales Naturales Chiribiquete, Serranía de Los Churumbelos, Cahuinarí y la Reserva Nacional Natural Nukak.</t>
    </r>
  </si>
  <si>
    <t>Incorporar las observaciones establecidas por parte de la Oficina Gestión del Riesgo a los planes de emergencias y contingencias para desastres naturales, con el fin de contar con su actualización, para ser socializados con los Consejos Municipales y Departamentales de Gestión del Riesgo y al interior de los equipos, generando registro de la acción mediante acta y/o asistencia.</t>
  </si>
  <si>
    <t>Planes de emergencias y contingencias para desatres naturales socializados</t>
  </si>
  <si>
    <r>
      <rPr>
        <b/>
        <sz val="10"/>
        <color theme="1"/>
        <rFont val="Arial"/>
      </rPr>
      <t>NO CONFORMIDAD No. 2.</t>
    </r>
    <r>
      <rPr>
        <sz val="10"/>
        <color theme="1"/>
        <rFont val="Arial"/>
      </rPr>
      <t xml:space="preserve"> PARQUE NACIONAL NATURAL CHIRIBIQUETE, SERRANÍA DE LOS CHURUMBELOS, CAHUINARÍ Y RESERVA NACIONAL NATURAL NUKAK 
El Equipo Auditor evidenció que de las once (11) Áreas protegidas adscritas a la Dirección Territorial Amazonía, ocho (8) cuentan con el Plan de Emergencia y Contingencias por Desastres Naturales y socio naturales. No obstante, se identificó que cuatro (4) se encuentran desactualizados, generando incumplimiento a la actividad No. 11 del procedimiento Gestión del Riesgo de Desastres Naturales y socio naturales, por parte de los Parques Nacionales Naturales Chiribiquete, Serranía de Los Churumbelos, Cahuinarí y la Reserva Nacional Natural Nukak.</t>
    </r>
  </si>
  <si>
    <r>
      <rPr>
        <b/>
        <sz val="10"/>
        <color theme="1"/>
        <rFont val="Arial"/>
      </rPr>
      <t>NO CONFORMIDAD No. 2.</t>
    </r>
    <r>
      <rPr>
        <sz val="10"/>
        <color theme="1"/>
        <rFont val="Arial"/>
      </rPr>
      <t xml:space="preserve"> PARQUE NACIONAL NATURAL CHIRIBIQUETE, SERRANÍA DE LOS CHURUMBELOS, CAHUINARÍ Y RESERVA NACIONAL NATURAL NUKAK 
El Equipo Auditor evidenció que de las once (11) Áreas protegidas adscritas a la Dirección Territorial Amazonía, ocho (8) cuentan con el Plan de Emergencia y Contingencias por Desastres Naturales y socio naturales. No obstante, se identificó que cuatro (4) se encuentran desactualizados, generando incumplimiento a la actividad No. 11 del procedimiento Gestión del Riesgo de Desastres Naturales y socio naturales, por parte de los Parques Nacionales Naturales Chiribiquete, Serranía de Los Churumbelos, Cahuinarí y la Reserva Nacional Natural Nukak.</t>
    </r>
  </si>
  <si>
    <r>
      <rPr>
        <b/>
        <sz val="10"/>
        <color theme="1"/>
        <rFont val="Arial"/>
      </rPr>
      <t>NO CONFORMIDAD No. 2.</t>
    </r>
    <r>
      <rPr>
        <sz val="10"/>
        <color theme="1"/>
        <rFont val="Arial"/>
      </rPr>
      <t xml:space="preserve"> PARQUE NACIONAL NATURAL CHIRIBIQUETE, SERRANÍA DE LOS CHURUMBELOS, CAHUINARÍ Y RESERVA NACIONAL NATURAL NUKAK 
El Equipo Auditor evidenció que de las once (11) Áreas protegidas adscritas a la Dirección Territorial Amazonía, ocho (8) cuentan con el Plan de Emergencia y Contingencias por Desastres Naturales y socio naturales. No obstante, se identificó que cuatro (4) se encuentran desactualizados, generando incumplimiento a la actividad No. 11 del procedimiento Gestión del Riesgo de Desastres Naturales y socio naturales, por parte de los Parques Nacionales Naturales Chiribiquete, Serranía de Los Churumbelos, Cahuinarí y la Reserva Nacional Natural Nukak.</t>
    </r>
  </si>
  <si>
    <r>
      <rPr>
        <b/>
        <sz val="10"/>
        <color theme="1"/>
        <rFont val="Arial"/>
      </rPr>
      <t>NO CONFORMIDAD No. 3.</t>
    </r>
    <r>
      <rPr>
        <sz val="10"/>
        <color theme="1"/>
        <rFont val="Arial"/>
      </rPr>
      <t xml:space="preserve"> PARQUES NACIONALES NATURALES CHURUMBELOS, CHIRIBIQUETE, AMACAYACU, YAIGOJÉ, RÍO PURÉ, CAHUINARÍ, LA PAYA Y LAS RESERVAS NACIONALES NATURALES PUINAWAI Y NUKAK.
 El Grupo de Control Interno evidenció el incumplimiento de la actividad No. 1 Procedimiento AAMB_PR_07 Formulación e Implementación del Plan de Contingencia para el Riesgo Público correspondiente a la socialización de la guía actitud y comportamiento frente al riesgo público, por parte de los Parques Nacionales Naturales Churumbelos, Chiribiquete, Amacayacu, Yaigojé, Río Puré, Cahuinarí, La Paya y las Reservas Nacionales Naturales Puinawai y Nukak para la vigencia 2022 hasta agosto 2023.</t>
    </r>
  </si>
  <si>
    <t>No hubo seguimiento por parte de la Dirección Territorial para que las áreas protegidas aplicaran e implementaran las recomendaciones de los lineamientos vegentes de actitud y comportamiento frente al riesgo público, del procedimiento AAMB_PR_07 Formulación e Implementación del Plan de Contingencia para el Riesgo Público</t>
  </si>
  <si>
    <t>Solicitar mediante memorando a las áreas protegidas CHURUMBELOS, CHIRIBIQUETE, AMACAYACU, YAIGOJÉ, RÍO PURÉ, CAHUINARÍ, LA PAYA, PUINAWAI Y NUKAK la implementación de las recomendaciones de los lineamientos vigentes de actitud y comportamiento frente al riesgo público, que establece el Procedimiento AAMB_PR_07 Formulación e Implementación del Plan de Contingencia para el Riesgo Público</t>
  </si>
  <si>
    <r>
      <rPr>
        <b/>
        <sz val="10"/>
        <color theme="1"/>
        <rFont val="Arial"/>
      </rPr>
      <t>NO CONFORMIDAD No. 3.</t>
    </r>
    <r>
      <rPr>
        <sz val="10"/>
        <color theme="1"/>
        <rFont val="Arial"/>
      </rPr>
      <t xml:space="preserve"> PARQUES NACIONALES NATURALES CHURUMBELOS, CHIRIBIQUETE, AMACAYACU, YAIGOJÉ, RÍO PURÉ, CAHUINARÍ, LA PAYA Y LAS RESERVAS NACIONALES NATURALES PUINAWAI Y NUKAK.
 El Grupo de Control Interno evidenció el incumplimiento de la actividad No. 1 Procedimiento AAMB_PR_07 Formulación e Implementación del Plan de Contingencia para el Riesgo Público correspondiente a la socialización de la guía actitud y comportamiento frente al riesgo público, por parte de los Parques Nacionales Naturales Churumbelos, Chiribiquete, Amacayacu, Yaigojé, Río Puré, Cahuinarí, La Paya y las Reservas Nacionales Naturales Puinawai y Nukak para la vigencia 2022 hasta agosto 2023.</t>
    </r>
  </si>
  <si>
    <t>Realizar seguimiento mediante correos electrónicos por parte de la Dirección Territorial a las áreas protegidas CHURUMBELOS, CHIRIBIQUETE, AMACAYACU, YAIGOJÉ, RÍO PURÉ, CAHUINARÍ, LA PAYA, PUINAWAI Y NUKAK, para la generación de los soportes y evidencias de la aplicación e implementación de la Guía de Actitud y Comportamiento frente al riesgo público, como son Actas de reunión de socialización o fotos o documentos donde se evidencie la implementación de las recomendaciones de los lineamientos vigentes</t>
  </si>
  <si>
    <t>Correo electrónico realizado</t>
  </si>
  <si>
    <r>
      <rPr>
        <b/>
        <sz val="10"/>
        <color theme="1"/>
        <rFont val="Arial"/>
      </rPr>
      <t>NO CONFORMIDAD No. 4.</t>
    </r>
    <r>
      <rPr>
        <sz val="10"/>
        <color theme="1"/>
        <rFont val="Arial"/>
      </rPr>
      <t xml:space="preserve"> PARQUES NACIONALES NATURALES AMACAYACU, CAHUINARÍ, LA PAYA, RÍO PURÉ, YAIJOGE Y LA RESERVA NACIONAL NATURAL PUINAWAI. 
 El Equipo Auditor evidenció que de las once (11) Áreas protegidas adscritas a la Dirección Territorial Amazonía, seis (6) cuentan con el Plan de Contingencia para Riesgo Público desactualizado, incumpliendo la actividad No. 7 del procedimiento AAMB_PR_07 Formulación e Implementación del Plan de Contingencia para el Riesgo Público, por parte de los Parques Nacionales Naturales Amacayacu, Cahuinarí, La Paya, Río Puré, Yaigojé y la Reserva Nacional Natural Puinawai.</t>
    </r>
  </si>
  <si>
    <t>Se generan debilidades en la efectividad de seguimiento y monitoreo por parte de las áreas protegidas en la Actualización, que permita la aprobación de los planes de contiegencia de riesgo público</t>
  </si>
  <si>
    <t>Generar reunión con la äreas protegidas AMACAYACU, LA PAYA, RÍO PURÉ y YAIGOJÉ APAPORIS, con el fin de identificar el estado de actualización de los planes de riesgo público, generando evidencia como acta y/o asistencia</t>
  </si>
  <si>
    <t>Acta y/o asistencia de registro de reunión</t>
  </si>
  <si>
    <r>
      <rPr>
        <b/>
        <sz val="10"/>
        <color theme="1"/>
        <rFont val="Arial"/>
      </rPr>
      <t>NO CONFORMIDAD No. 4.</t>
    </r>
    <r>
      <rPr>
        <sz val="10"/>
        <color theme="1"/>
        <rFont val="Arial"/>
      </rPr>
      <t xml:space="preserve"> PARQUES NACIONALES NATURALES AMACAYACU, CAHUINARÍ, LA PAYA, RÍO PURÉ, YAIJOGE Y LA RESERVA NACIONAL NATURAL PUINAWAI. 
 El Equipo Auditor evidenció que de las once (11) Áreas protegidas adscritas a la Dirección Territorial Amazonía, seis (6) cuentan con el Plan de Contingencia para Riesgo Público desactualizado, incumpliendo la actividad No. 7 del procedimiento AAMB_PR_07 Formulación e Implementación del Plan de Contingencia para el Riesgo Público, por parte de los Parques Nacionales Naturales Amacayacu, Cahuinarí, La Paya, Río Puré, Yaigojé y la Reserva Nacional Natural Puinawai.</t>
    </r>
  </si>
  <si>
    <t>Solicitar a las áreas protegidas AMACAYACU, LA PAYA, RÍO PURÉ, YAIGOJÉ APAPORIS la actualización de los planes de riesgo público, con el fin de que la Dirección Territorial los remita mediante memorando a la Oficina de Gestión del Riesgo, y contar con la aprobación de la actualización.</t>
  </si>
  <si>
    <t>memorandos de remisión</t>
  </si>
  <si>
    <r>
      <rPr>
        <b/>
        <sz val="10"/>
        <color theme="1"/>
        <rFont val="Arial"/>
      </rPr>
      <t>NO CONFORMIDAD NO. 5.</t>
    </r>
    <r>
      <rPr>
        <sz val="10"/>
        <color theme="1"/>
        <rFont val="Arial"/>
      </rPr>
      <t xml:space="preserve"> PARQUES NACIONALES NATURALES AMACAYACU, CAHUINARÍ, LA PAYA, RÍO PURÉ, YAIJOGE Y LA RE-SERVA NACIONAL NATURAL PUINAWAI: 
El Equipo Auditor evidenció el incumplimiento de la actividad No. 12 del procedimiento AAMB_PR_07 Formulación e Implementación del Plan de Contingencia para el Riesgo Público que corresponde a la socialización del Plan de Contingencia para Riesgo Público actualizado, por parte de los Parques Nacionales Naturales Amacayacu, Cahuinarí, La Paya, Río Puré, Yaigojé y la Reserva Nacional Natural Puinawai toda vez que estos a la fecha no se encuentran vigentes.</t>
    </r>
  </si>
  <si>
    <t>Se generan debilidades en la efectividad de seguimiento y monitoreo por parte de la Dirección Territorial y las áres protegidas, que permita la presentación de los planes de contingencia de riesgo público a la oficina de gestión del riesgo.</t>
  </si>
  <si>
    <t>Presentar a la Oficina de Gestión del Riesgo los planes de riesgo público de las áreas protegidas AMACAYACU, LA PAYA, RÍO PURÉ y YAIGOJÉ APAPORIS, con el fin de contar con la aprobación de la actualización, para la socialización del documento al interior de los equipos de las áreas protegidas</t>
  </si>
  <si>
    <r>
      <rPr>
        <b/>
        <sz val="10"/>
        <color theme="1"/>
        <rFont val="Arial"/>
      </rPr>
      <t>NO CONFORMIDAD NO. 5.</t>
    </r>
    <r>
      <rPr>
        <sz val="10"/>
        <color theme="1"/>
        <rFont val="Arial"/>
      </rPr>
      <t xml:space="preserve"> PARQUES NACIONALES NATURALES AMACAYACU, CAHUINARÍ, LA PAYA, RÍO PURÉ, YAIJOGE Y LA RE-SERVA NACIONAL NATURAL PUINAWAI: 
El Equipo Auditor evidenció el incumplimiento de la actividad No. 12 del procedimiento AAMB_PR_07 Formulación e Implementación del Plan de Contingencia para el Riesgo Público que corresponde a la socialización del Plan de Contingencia para Riesgo Público actualizado, por parte de los Parques Nacionales Naturales Amacayacu, Cahuinarí, La Paya, Río Puré, Yaigojé y la Reserva Nacional Natural Puinawai toda vez que estos a la fecha no se encuentran vigentes.</t>
    </r>
  </si>
  <si>
    <t>Realizar seguimiento por parte de la Dirección Territorial a las áreas protegidas AMACAYACU, LA PAYA, RÍO PURÉ, YAIGOJÉ APAPORIS, con el fin de que se realice la socialización de los planes de contingencia de riesgo público una vez se encuentren aprobados por la oficina de gestión del riesgo, generando evidencias mediante actas y/o asistencias de su realización</t>
  </si>
  <si>
    <t>Actas y/o asistencias de socialización</t>
  </si>
  <si>
    <r>
      <rPr>
        <b/>
        <sz val="10"/>
        <color theme="1"/>
        <rFont val="Arial"/>
      </rPr>
      <t>NO CONFORMIDAD No. 6.</t>
    </r>
    <r>
      <rPr>
        <sz val="10"/>
        <color theme="1"/>
        <rFont val="Arial"/>
      </rPr>
      <t xml:space="preserve"> PARQUES NACIONALES NATURALES, YAIGOJÉ, ALTO FRAGUA INDI WASI, LA PAYA, CAHUINARÍ, SAN-TUARIO DE FLORA PLANTAS MEDICINALES ORITO, RÍO PURÉ Y RESERVA NACIONAL NATURAL PUINAWAI. 
El Equipo Auditor evidenció el incumplimiento de la actividad No. 7 del procedimiento AAMB_PR_20 Actualización de los Instrumentos de Planea-ción por parte de Parques Nacionales Naturales, Yaigojé, Alto Fragua Indi Wasi, La Paya, Río Puré, Cahuinarí, Santuario de Flora Plantas Medicinales Orito y Reserva Nacional Natural Puinawai ya que los anexos: Programas de Monitoreo, Portafolio de Investigación, GDB no han sido aprobados.</t>
    </r>
  </si>
  <si>
    <t>Es prioritario surtir el proceso de consulta previa para aprobar el plan de manejo, que permita de esta manera, la aprobación de los Programas de Monitoreo, Portafolio de Investigación, Geodatabase,articulados con el Plan Estratégico de Acción del Plan de Manejo.</t>
  </si>
  <si>
    <t>Generar reunión con las áreas protegidas Yaigojé Apaporis, Alto Fragua Indiwasi, la Paya, Cahuinarí y Puinawai con el fin de establecer estado de avance de la actualización de los Planes de Manejo y Régimen Especial de Manejo REM y de los documentos anexos como Programas de Monitoreo, Portafolio de Investigación, GDB.</t>
  </si>
  <si>
    <r>
      <rPr>
        <b/>
        <sz val="10"/>
        <color theme="1"/>
        <rFont val="Arial"/>
      </rPr>
      <t>NO CONFORMIDAD No. 6.</t>
    </r>
    <r>
      <rPr>
        <sz val="10"/>
        <color theme="1"/>
        <rFont val="Arial"/>
      </rPr>
      <t xml:space="preserve"> PARQUES NACIONALES NATURALES, YAIGOJÉ, ALTO FRAGUA INDI WASI, LA PAYA, CAHUINARÍ, SAN-TUARIO DE FLORA PLANTAS MEDICINALES ORITO, RÍO PURÉ Y RESERVA NACIONAL NATURAL PUINAWAI. 
El Equipo Auditor evidenció el incumplimiento de la actividad No. 7 del procedimiento AAMB_PR_20 Actualización de los Instrumentos de Planea-ción por parte de Parques Nacionales Naturales, Yaigojé, Alto Fragua Indi Wasi, La Paya, Río Puré, Cahuinarí, Santuario de Flora Plantas Medicinales Orito y Reserva Nacional Natural Puinawai ya que los anexos: Programas de Monitoreo, Portafolio de Investigación, GDB no han sido aprobados.</t>
    </r>
  </si>
  <si>
    <t>Avanzar en los procesos de coordinación con actores estratégicos en los niveles local, regional y nacional, y en el marco de la formalidad de coordinación con autoridades indígenas, que permita a las áreas protegidas Yaigojé Apaporis, Alto Fragua Indiwasi, la Paya, Cahuinarí y Puinawai, obtener los documentos anexos al plan de manejo - REM, para aprobación, generando registros como actas, asistencias, ayudas de memoria y/o planes de trabajo concertados.</t>
  </si>
  <si>
    <t>Documentos de acciones para avance anexos planes de manejo - REM</t>
  </si>
  <si>
    <r>
      <rPr>
        <b/>
        <sz val="10"/>
        <color theme="1"/>
        <rFont val="Arial"/>
      </rPr>
      <t>NO CONFORMIDAD No. 7.</t>
    </r>
    <r>
      <rPr>
        <sz val="10"/>
        <color theme="1"/>
        <rFont val="Arial"/>
      </rPr>
      <t xml:space="preserve"> PARQUES NACIONALES NATURALES, ALTO FRAGUA INDI WASI, AMACAYACU, LA PAYA, CHURUMBELOS, PUINAWAI, RESERVA NACIONAL NATURAL NUKAK Y EL SANTUA-RIO DE FAUNA PLANTAS MEDICINALES ORITO INGI ANDE. 
El equipo auditor evidenció que las Resoluciones de Adopción de los Pla-nes de Manejo de los Parques Nacionales Naturales, Alto Fragua Indi Wa-si, Amacayacu y La Paya no se encuentran actualizadas. Adicionalmente, no se observó las Resoluciones de adopción del Plan de Manejo para el Parque Nacional Natural Churumbelos, Puinawai, Reserva Nacional Natural Nukak y el Santuario de Fauna Plantas Medicinales Orito Ingi Ande. Esta situación conlleva al incumplimiento de la actividad No. 34 del Procedi-miento AMSPNN_PR_20 Actualización Instrumentos de Planeación V4.</t>
    </r>
  </si>
  <si>
    <t>Algunas de las áreas protegidas se encuentran en proceso de implementación y/o apertura de consulta previa o en proceso de implmentación de acuerdos.</t>
  </si>
  <si>
    <t>Generar reunión con la Dirección Territorial y las áreas protegidas Yaigojé Apaporis, Alto Fragua Indiwasi, Amacayacu, la Paya, Churumbelos, Nukak, SF PM Orito y Puinawai con el fin de establecer estado de avance de las etapas establecidas en el procedimiento Actualización de los instrumentos de planeación, como Planes de Manejo y Régimen Especial de Manejo REM, estableciendo priorización de acciones a través de planes de trabajo, para obtener la actualización.</t>
  </si>
  <si>
    <t>Acta y/o asistencia de registro de reunión.</t>
  </si>
  <si>
    <r>
      <rPr>
        <b/>
        <sz val="10"/>
        <color theme="1"/>
        <rFont val="Arial"/>
      </rPr>
      <t>NO CONFORMIDAD No. 7.</t>
    </r>
    <r>
      <rPr>
        <sz val="10"/>
        <color theme="1"/>
        <rFont val="Arial"/>
      </rPr>
      <t xml:space="preserve"> PARQUES NACIONALES NATURALES, ALTO FRAGUA INDI WASI, AMACAYACU, LA PAYA, CHURUMBELOS, PUINAWAI, RESERVA NACIONAL NATURAL NUKAK Y EL SANTUA-RIO DE FAUNA PLANTAS MEDICINALES ORITO INGI ANDE. 
El equipo auditor evidenció que las Resoluciones de Adopción de los Pla-nes de Manejo de los Parques Nacionales Naturales, Alto Fragua Indi Wa-si, Amacayacu y La Paya no se encuentran actualizadas. Adicionalmente, no se observó las Resoluciones de adopción del Plan de Manejo para el Parque Nacional Natural Churumbelos, Puinawai, Reserva Nacional Natural Nukak y el Santuario de Fauna Plantas Medicinales Orito Ingi Ande. Esta situación conlleva al incumplimiento de la actividad No. 34 del Procedi-miento AMSPNN_PR_20 Actualización Instrumentos de Planeación V4.</t>
    </r>
  </si>
  <si>
    <t>Avanzar en los procesos de implementación de planes de trabajo, protocolización de acuerdos, consulta previa, que permita a las áreas protegidas Yaigojé Apaporis, Alto Fragua Indiwasi, Amacayacu, la Paya, Churumbelos, Nukak, SF PM Orito y Puinawai adelantar las actividades establecidas en el procedimiento Actualización de los Instrumentos de Planeación.</t>
  </si>
  <si>
    <t>Actas, asistencias, acuerdos, convenios, planes de trabajo, planes de acción, memorias, actas de seguimiento</t>
  </si>
  <si>
    <r>
      <rPr>
        <b/>
        <sz val="10"/>
        <color theme="1"/>
        <rFont val="Arial"/>
      </rPr>
      <t xml:space="preserve">NO CONFORMIDAD No. 8. </t>
    </r>
    <r>
      <rPr>
        <sz val="10"/>
        <color theme="1"/>
        <rFont val="Arial"/>
      </rPr>
      <t>El equipo auditor evidenció una debilidad que expone directamente a las áreas protegidas frente a la posible materialización del riesgo, debido a la falta de socialización de los Planes de Emergencia y Contingencia aprobados con los comités municipales o departamentales, lo que podría afectar en la coordinación y la respuesta oportuna ante un desastre natural o so-cio natural por parte de las partes involucradas.</t>
    </r>
  </si>
  <si>
    <t>Se generan debilidades en la efectividad de seguimiento y monitoreo por parte de las áreas protegidas en la Implementación que permita la socialización de los planes de emergencia y contingencia a desastres naturales</t>
  </si>
  <si>
    <t>Realizar la socialización de los Planes de emergencias y contigencias para desatres naturales socioambientales vigentes ante los comités municipales o departamentales de gestión del riesgo de las áreas protegidas Chiribiquete, Churumbelos, Cahuinarí, y Nukak, generando actas o asistencias de su realización.</t>
  </si>
  <si>
    <t>Actas - asistencias</t>
  </si>
  <si>
    <r>
      <rPr>
        <b/>
        <sz val="10"/>
        <color theme="1"/>
        <rFont val="Arial"/>
      </rPr>
      <t xml:space="preserve">NO CONFORMIDAD No. 8. </t>
    </r>
    <r>
      <rPr>
        <sz val="10"/>
        <color theme="1"/>
        <rFont val="Arial"/>
      </rPr>
      <t>El equipo auditor evidenció una debilidad que expone directamente a las áreas protegidas frente a la posible materialización del riesgo, debido a la falta de socialización de los Planes de Emergencia y Contingencia aprobados con los comités municipales o departamentales, lo que podría afectar en la coordinación y la respuesta oportuna ante un desastre natural o so-cio natural por parte de las partes involucradas.</t>
    </r>
  </si>
  <si>
    <t>Realizar seguimiento a los comités municipales o departamentales de gestión del riesgo, por parte de las áreas protegidas Chiribiquete, Churumbelos, Cahuinarí, y Nukak, con el fin de generar los espacios de socialización de los planes de emergencia y contingencia de desastres naturales con , generando evidencias como memorando, actas y/o asistencias.</t>
  </si>
  <si>
    <r>
      <rPr>
        <b/>
        <sz val="10"/>
        <color theme="1"/>
        <rFont val="Arial"/>
      </rPr>
      <t>NO CONFORMIDAD No. 9.</t>
    </r>
    <r>
      <rPr>
        <sz val="10"/>
        <color theme="1"/>
        <rFont val="Arial"/>
      </rPr>
      <t xml:space="preserve"> El equipo auditor evidenció una debilidad que expone directamente a las áreas protegidas frente a la posible materialización del riesgo, a causa de la desactualización de los Planes de Emergencia y Contingencias por Desastres Naturales y socio naturales lo que impacta en la posibilidad de respuesta de las áreas protegidas para gestionar y coordinar las respuestas a desastres naturales, que podría conllevar a una respuesta menos efectiva y aumentar la magnitud de su impacto</t>
    </r>
  </si>
  <si>
    <t>Realizar la actualización de los planes de emergencias y contingencias para desastres naturalespor parte de las áreas protegidas Amacayacu, Cahuinarí, La Paya, Río Puré, Yaigojé Apaporis y Puinawai</t>
  </si>
  <si>
    <t>Actualización de los planes de emergencias y contingencias para desastres naturales</t>
  </si>
  <si>
    <r>
      <rPr>
        <b/>
        <sz val="10"/>
        <color theme="1"/>
        <rFont val="Arial"/>
      </rPr>
      <t>NO CONFORMIDAD No. 9.</t>
    </r>
    <r>
      <rPr>
        <sz val="10"/>
        <color theme="1"/>
        <rFont val="Arial"/>
      </rPr>
      <t xml:space="preserve"> El equipo auditor evidenció una debilidad que expone directamente a las áreas protegidas frente a la posible materialización del riesgo, a causa de la desactualización de los Planes de Emergencia y Contingencias por Desastres Naturales y socio naturales lo que impacta en la posibilidad de respuesta de las áreas protegidas para gestionar y coordinar las respuestas a desastres naturales, que podría conllevar a una respuesta menos efectiva y aumentar la magnitud de su impacto</t>
    </r>
  </si>
  <si>
    <t>Realizar seguimiento a las correcciones y/o ajustes que realicen las áreas protegidas Amacayacu, Cahuinarí, La Paya, Río Puré, Yaigojé Apaporis y Puinawai a los planes de emergencias y contingencias para desastres naturales, con el fin de ser remitidos mediante memorando a la Oficina Gestión del Riesgo, para contar con su aprobación.</t>
  </si>
  <si>
    <t>Memorando de remisión a la OGR</t>
  </si>
  <si>
    <r>
      <rPr>
        <b/>
        <sz val="10"/>
        <color theme="1"/>
        <rFont val="Arial"/>
      </rPr>
      <t xml:space="preserve">NO CONFORMIDAD No. 10. </t>
    </r>
    <r>
      <rPr>
        <sz val="10"/>
        <color theme="1"/>
        <rFont val="Arial"/>
      </rPr>
      <t>El equipo auditor evidenció una debilidad que expone directamente a las áreas protegidas frente a la posible materialización del riesgo, a causa de la desactualización de los Planes de Contingencia por Riesgo Público lo que podría aumentar la vulnerabilidad de las áreas protegidas y su capacidad de gestionar la situación de riesgo público.</t>
    </r>
  </si>
  <si>
    <t>Realizar la actualización de los planes de riesgo público por parte de las áreas protegidas Amacayacu, La Paya, Río Puré y Yaigoje Apaporis.</t>
  </si>
  <si>
    <t>Documentos actualizados</t>
  </si>
  <si>
    <r>
      <rPr>
        <b/>
        <sz val="10"/>
        <color theme="1"/>
        <rFont val="Arial"/>
      </rPr>
      <t xml:space="preserve">NO CONFORMIDAD No. 10. </t>
    </r>
    <r>
      <rPr>
        <sz val="10"/>
        <color theme="1"/>
        <rFont val="Arial"/>
      </rPr>
      <t>El equipo auditor evidenció una debilidad que expone directamente a las áreas protegidas frente a la posible materialización del riesgo, a causa de la desactualización de los Planes de Contingencia por Riesgo Público lo que podría aumentar la vulnerabilidad de las áreas protegidas y su capacidad de gestionar la situación de riesgo público.</t>
    </r>
  </si>
  <si>
    <t>Realizar seguimiento a las correcciones y/o ajustes que realicen las áreas protegidas Amacayacu, La Paya, Río Puré y Yaigojé Apaporis a los planes de riesgo público, con el fin de ser remitidos mediante memorando a la Oficina Gestión del Riesgo, para contar con su aprobación.</t>
  </si>
  <si>
    <t>INFORME FINAL DE AUDITORÍA INTERNA AL PROCEDIMIENTO DE SINIESTROS, VIGENCIA 1 DE JULIO HASTA EL 31 DE DICIEMBRE DE 2022 Y DEL 1 DE ENERO AL 31 DE JULIO DE 2023</t>
  </si>
  <si>
    <t xml:space="preserve">NO CONFORMIDAD No. 10: DIRECCIÓN TERRITORIAL PACÍFICO
No se reportan evidencias donde se cumpla con la actividad 3 del “Procedimiento Siniestros”, reclamación presentada con oficio radicado en el sistema documental de la Entidad y remisión de copia al Grupo de Procesos Corporativos, en los Siniestros “HP 20230170 CAMIONETA DE PLACAS ONL-371”, “Hurto bienes móviles Parque Nacional Farallones”, “Sonda Multiparamétrica Hydrolab hl4 placa de inventario No. 59765”, por lo que se considera que existe incumplimiento. </t>
  </si>
  <si>
    <t>No se ha recibido una capacitación del procedimiento de siniestros</t>
  </si>
  <si>
    <t>Solicitar capacitación por medio de memorando a Nivel Central - Grupos de procesos corporativos, sobre el tema del procedimiento de Siniestros</t>
  </si>
  <si>
    <t>Memorando solicitud de socialización</t>
  </si>
  <si>
    <t>Mediante memorando No. 20247500019103 del 26/09/2024, se enviaron evidencuias por parte del proceso para el cierre de acciones</t>
  </si>
  <si>
    <t>INFORME FINAL DE AUDITORIA INTERNA BASADA EN RIESGOS A LOS PROCESOS DE AUTORIDAD AMBIENTAL Y ADMINISTRACIÓN Y MANEJO DEL SPNN EN LA DIRECCIÓN TERRITORIAL ANDES NORORIENTALES Y SUS ÁREAS PROTEGIDAS VIGENCIA 2023</t>
  </si>
  <si>
    <t>NO CONFORMIDAD No.1: DIRECCIÓN TERRITORIAL ANDES NORORIENTALES – DTAN-PNN TAMA-PNN SERRANIA DE LOS YARIGUIES. El Equipo Auditor, evidenció que la Oficina de Gestión del Riesgo le notificó a la DTAN que los Planes de Emergencia y Contingencia para Desastres Naturales y Socionaturales de los Parques Nacionales Naturales Yariguies y Tama, se encuentran vencidos y en actualización a la fecha, incumpliendo la actividad No.11 del procedimiento Gestión del Riesgo de Desastres Naturales y Socionaturales (AAMB_PR_06) V6 relacionada con: “…Actualizar el Plan de Emergencias y Contingencias por Desastres Naturales y socionaturales de acuerdo con los lineamientos establecidos por la Oficina de Gestión del Riesgo, cada dos años posterior a la aprobación de la formulación o anualmente si se presenta alguna de las condiciones establecidas en el numeral 6. Lineamientos generales y/o políticas de operación…”.</t>
  </si>
  <si>
    <t>No se realizó una evaluación periódica del cumplimiento de la planificación y distribución de tareas; La falta de evaluaciones periódicas y revisiones de los procesos de planificación y distribución de tareas permitió que las deficiencias no se identificaran ni corrigieran a tiempo.</t>
  </si>
  <si>
    <t>Actualizar los planes de Emergencias y Contingencias por Desastres Naturales y socionaturales de los PNN Serrania de los Yariguies y PNN Tama</t>
  </si>
  <si>
    <t>Planes de emergencia y contingencia por desastres actualizados</t>
  </si>
  <si>
    <t xml:space="preserve">07/10/2024: Mediante memorando 20241200005313 del 7 de octubre de 2024 se realizó aprobación del plan de mejoramiento </t>
  </si>
  <si>
    <t>Realizar seguimiento de forma mensual de la matriz MATRIZ_Seguimiento ESTADO_Implentacion-PECDNS-AP_DTAN 2014_2024 de los avances realizados durante el mes vencido.</t>
  </si>
  <si>
    <t>Correo electrónico con la Matriz de seguimiento actualizada</t>
  </si>
  <si>
    <t>NO CONFORMIDAD No.2: DIRECCIÓN TERRITORIAL ANDES NORORIENTALES – DTAN-PNN TAMA-PNN YARIGUIES- SFF GUANENTA- SFF IGUAQUE-PNN CATATUMBO-PNN PISBA-ANU ESTORAQUES-PNN COCUY.  El Equipo Auditor, evidenció que para el procedimiento Formulación de los Planes de Contingencia para Riesgo Público de las áreas adscritas a la DTAN, no se cumple la actividad No.14 del procedimiento relacionada con: “…Presentar anualmente a la Dirección Territorial el informe de implementación con fecha de corte 30 de septiembre. Lo anterior, es independiente de la actualización bianual de los PCRP. Nota: El informe de implementación, corresponde al lapso del 1 de octubre al 30 de septiembre de cada año. Nota. El informe debe ir acompañado de las evidencias correspondientes a cada actividad, enumeradas para facilitar su identificación y una breve descripción buscando incluir cuantificación en personas o eventos y fechas de ejecución…”.</t>
  </si>
  <si>
    <t>La falta de recursos adecuados, humanos, técnicos o financieros, obstaculizaron la capacidad para llevar a cabo las actividades. Sin los recursos necesarios, el equipo no tuvo la capacidad de recopilar, analizar y presentar la información requerida a tiempo, afectando la calidad y puntualidad del informe.</t>
  </si>
  <si>
    <t>Elaborar y enviar el informe de implementación de los planes de riesgo publico de las Áreas protegidas PNN TAMA-PNN YARIGUIES- SFF GUANENTA- SFF IGUAQUE-PNN CATATUMBO-PNN PISBA-ANU ESTORAQUES-PNN COCUY</t>
  </si>
  <si>
    <t>Informes de implementación de Planes de Riesgo Publico elaborados</t>
  </si>
  <si>
    <t>NO CONFORMIDAD No.3: DIRECCIÓN TERRITORIAL ANDES NORORIENTALES – DTAN. El Equipo Auditor, evidenció que para el procedimiento Formulación de los Planes de Contingencia para Riesgo Público de las áreas adscritas a la DTAN, no se cumple la actividad No.15 del procedimiento relacionada con: “…Validar la información remitida en el informe de implementación, diligenciando las casillas correspondientes. Nota: Los informes de implementación de los PCRP, deben presentarse anualmente los 30 de octubre, lo anterior es independiente de la actualización bianual de los PCRP…”.</t>
  </si>
  <si>
    <t>Los encargados de la validación se encontraban sobrecargados de trabajo y contaban con recursos limitados, lo que dificulto la ejecución oportuna y adecuada de las actividades, la falta de personal suficiente y la sobrecarga de responsabilidades provoco que la validación de los informes no se realizara de manera correcta o se retrasara, afectando el cumplimiento del procedimiento.</t>
  </si>
  <si>
    <t>Validar la información remitida en el informe de implementación, diligenciando las casillas correspondientes, dando cumplimiento a la actividad 15 del procedimiento autoridad ambiental</t>
  </si>
  <si>
    <t>Informes de implementación de PCRP validados</t>
  </si>
  <si>
    <t>NO CONFORMIDAD No. 4: SUBDIRECCIÓN DE GESTIÓN Y MANEJO -SGM-DTAN-ANU ESTORAQUES. El equipo auditor evidenció que el Documento Plan de Manejo de la ANU Estoraques, se reportó por parte de la SGM un año después para la actualización del portafolio de investigaciones y no se realizó seguimiento por parte de la DTAN que permitiera identificar la situación con antelación para garantizar su aprobación. Esta situación conlleva al incumplimiento de las actividades No.6 y No.34 del Procedimiento AMSPNN_PR_20 Actualización Instrumentos de Planeación V4.</t>
  </si>
  <si>
    <t>Hubo una falta de conciencia sobre la importancia crítica de cumplir con este procedimiento y del impacto que tienen en el cumplimiento de los objetivos, se dio por cumplido cuando se envió del memorando y no se garantizo su prioridad en aras de la aprobación de los planes de manejo.</t>
  </si>
  <si>
    <t>INFORME FINAL DE AUDITORÍA INTERNA BASADA EN RIESGOS A LOS PROCESOS: GESTIÓN DE RECURSOS FÍSICOS, GESTIÓN DE RECURSOS FINANCIEROS Y SOSTENIBILIDAD FINANCIERA Y NEGOCIOS AMBIENTALES PARA LA TIENDA DE PARQUES VIGENCIAS 2022 Y HASTA EL MES DE MAYO DEL 2023</t>
  </si>
  <si>
    <t>NO CONFOMIDAD No. 12. Durante la auditoría se evidenció que el Grupo de Gestión Financiera no ha realizado las gestiones necesarias para el cobro de cartera correspondientes a los descuentos otorgados a los funcionarios y contratistas, según lo reportado en los informes mensuales emitidos por el Nivel Central y las Direcciones Territoriales y lo expresado por la Coordinadora del Grupo de Gestión Financiera (e) en la reunión celebrada el día 31 de agosto de 2023, cartera que viene desde la vigencia 2015 y asciende al valor de $10.986.917</t>
  </si>
  <si>
    <t>Se requiere un procedimiento actualizado y mejorado que defina claramente los roles, responsables y términos acorde a las funciones y competencias de cada grupo.</t>
  </si>
  <si>
    <t>Analizar y actualizar el procedimiento "Gestión de cartera" , de tal forma que se establezcan claramente las actividades, responsables, términos de acuerdo a las competencias de cada grupo de trabajo dentro del cobro de acreencias a favor de la entidad, teniendo en cuenta que se requiere ejecutar las actividades que corresponden al alcance de otros grupos de trabajo.</t>
  </si>
  <si>
    <t>08-10-2024 Mediante memorando No. 20244300004443 del 01-10-2024 el GRF remite plan de mejoramiento ajustado conforme a las recomendaciones dadas por el GCI
 08-10-2024 Mediante memorando No.20241200005353 del 08-10-2024 el GCI informa la conformidad del Plan de Mejoramiento</t>
  </si>
  <si>
    <t>NO CONFOMIDAD No. 15. El Equipo de Control Interno evidenció la falta de identificación de roles y responsabilidades en la relación con el manejo de la Tienda de Parques, esto impacta en la gestión de riesgos asociados dentro del procedimiento "Desarrollo Estratégico, Administrativo, Operativo y Financiero de la Tienda de Parques”.</t>
  </si>
  <si>
    <t>Se requiere identificar objetivos claros que permitan establecer pautas de registro, seguimiento y control y responsables del procedimiento, estableciendo lineamientos acordes a la misionalidad y competencia de cada una de las áreas involucradas .</t>
  </si>
  <si>
    <t>Realizar mesas de trabajo para la actualización de las actividades del procedimiento "Desarrollo Estratégico, Administrativo, Operativo y Financiero de la Tienda de Parques”. Las cuales se encuentren a cargo del Grupo de gestión Financiera.*</t>
  </si>
  <si>
    <t>Mesa de trabajo</t>
  </si>
  <si>
    <t>NO CONFOMIDAD No. 16. El Equipo Auditor observó que, dentro del manejo y administración de la Tienda de Parques Nacionales Naturales de Colombia, se está materializando un riesgo, relacionado con la posibilidad de pérdida de los ingresos, debido a la falta de gestión del cobro de cartera por un valor de $10.986.917.</t>
  </si>
  <si>
    <t>No existen lineamientos claros en el procedimiento, en el cual se describan los responsables, puntos de control y tiempos para cada actividad de acuerdo a las competencias de las áreas involucradas en la gestión de cobro, por lo cual se requiere analisis y actualización del procedimiento.</t>
  </si>
  <si>
    <t>Realizar mesas de trabajo con las áreas involucradas en el procedimiento "Gestión de cartera" con el animo de delimitar actividades, responsables, y tiempos, con el propósito de realizar las actividades de cobro de acreencias a favor de la entidad de acuerdo a las competencias de cada grupo.</t>
  </si>
  <si>
    <t>Observación No. 3. Durante la auditoría se informó que no se llevó a cabo ventas a crédito a los funcionarios durante los años 2022 y 2023 en la Tienda de Parques, toda vez que para el año 2019 se suspendió. Sin embargo, el equipo auditor solicitó documentación que respaldara la suspensión de venta a funcionarios y no se aportó evidencia, lo que podría generar incumplimiento del procedimiento Desarrollo Estratégico, Administrativo, Operativo y Financiero de la Tienda de Parques.</t>
  </si>
  <si>
    <t>Falta de seguimiento y control con relación a los soportes documentales</t>
  </si>
  <si>
    <t>Realizar mesa de trabajo con el Grupo de procesos corporativos, con el fin de actualizar y socializar las actividades del procedimiento, las cuales son responsabilidad del Grupo de gestión Financiera.</t>
  </si>
  <si>
    <t>NO CONFORMIDAD No. 1: DIRECCIÓN TERRITORIAL CARIBE Y DIRECCIÓN TERRITORIAL NORORIENTAL El equipo auditor no logró corroborar el cumplimiento del “Procedimiento Siniestros” en todas sus actividades, en razón a que no fue enviada la información.</t>
  </si>
  <si>
    <t>No se ha capacitado al personal adecuadamente sobre los procedimientos de auditoría, la importanvia de los requerimientos por parte de la oficina de control interno y sus implicaciones disciplinarias.</t>
  </si>
  <si>
    <t>Capacitar al personal responsable sobre este procedimiento y asegurarse de que comprendan sus responsabilidades.</t>
  </si>
  <si>
    <t>Numero de capacitaciones brindadas/Numero de capacitaciones programadas</t>
  </si>
  <si>
    <t>08-10-2024 Mediante Memorando No.20245510008643 del 26 de septiembre de 2024, la DTAN remite Plan de Mejoramiento de la auditoria ambiental y administración del manejo del SPNN.
 08-10-2024 Mediante memorando No.20241200005363 del 08-10-2024, el GCI informa que el Plan de Mejoramiento suscrito está CONFORME.</t>
  </si>
  <si>
    <t>Implementar via correo electronico alertas de seguimiento para asegurar que todas las solicitudes de información sean atendidas a tiempo y de manera adecuada.</t>
  </si>
  <si>
    <t>Cantidad de correos enviados realizando seguimiento a las solicitudes</t>
  </si>
  <si>
    <t>INFORME FINAL DE AUDITORIA INTERNA BASADA EN RIESGOS A LOS PROCESOS DE AUTORIDAD AMBIENTAL Y ADMINISTRACIÓN Y MANEJO DEL SPNN EN LA DIRECCIÓN TERRITORIAL PACÍFICO Y SUS ÁREAS PROTEGIDAS.</t>
  </si>
  <si>
    <t>NO CONFORMIDAD No.1: DNMI CABO MANGLAES, DNMI YURUPAI, DNMI COLINAS Y LOMAS:
 El equipo auditor evidenció que, el DNMI Cabo Manglares con declaratoria emitida el 3 de noviembre de 2017, el DNMI Yuruparí con declaratoria emitida el 14 de septiembre de 2017 y el DNMI Colinas y Lomas con declaratoria emitida el 28 de junio de 2022, no cuentan con el Plan de Emergencia por Desastres Naturales y Socionaturales en etapa de formulación, incumpliéndose la actividad No.3 del Procedimiento AAMB_PR_06 Gestión del Riesgo Desastres Naturales V6.</t>
  </si>
  <si>
    <t>Falta de elaboración del Plan de Emergencia por Desastres Naturales y Socionaturales para los DNMI Cabo Manglares, ya que las asesorias brindadas por parte de la Dirección Territorial no ha fueron satisfactorias. Para los DNMI Yuruparí y Colinas y Lomas no se tiene personal asiganado especificamente a estas áreas.</t>
  </si>
  <si>
    <t>Contratar personal profesional que lleve acabo las actividades y/o responsabilidades y a su vez que tenga los conocimientos basicos para el desarrollo y seguimiento de los documentos PECDNS en la DT y apoye las AP</t>
  </si>
  <si>
    <t>Contratación</t>
  </si>
  <si>
    <t>20-12-2024: Mediante memorando 20241200007233 del 20 de dicidembre se aprobo suscripciòn del plan</t>
  </si>
  <si>
    <t>Realizar seguimiento en la formulación de los Planes de Emergencias y Contingencias por Desastres Naturales y socionaturales.</t>
  </si>
  <si>
    <t>Lista de asistencias</t>
  </si>
  <si>
    <t>NO CONFORMIDAD NO.2: DTPA: 
 El equipo auditor, no evidenció para la vigencia 2022 y 2023 con corte al 31 de mayo de 2023, comunicaciones con comentarios, retroalimentaciones y/u observaciones que permitan identificar el acompañamiento técnico proporcionado a las áreas protegidas en la formulación del Plan de Emergencia por Desastres Naturales y Socionaturales-PECDNS por parte de la Dirección Territorial Pacífico, incumpliéndose la Actividad No.4 del Procedimiento AAMB_PR_06 Gestión del Riesgo Desastres Naturales V6</t>
  </si>
  <si>
    <t>No se recibio una adecuada inducción o capacitación del proceso</t>
  </si>
  <si>
    <t>Solicitar capacitación por medio de memorando a Nivel Central - Oficina Gestión del Riesgo, sobre el Procedimiento Gestión del Riesgo Desastres Naturales</t>
  </si>
  <si>
    <t>Memorando solicitud de Capacitación</t>
  </si>
  <si>
    <t>OBSERVACIÓN No.2: PNN UTRÍA:
 El equipo auditor evidenció que el PNN Utría envió el Plan de Emergencia por Desastres Naturales y Socionaturales directamente a la Oficina de Gestión de Riesgo a través de un correo electrónico, omitiendo el conducto regular de comunicación establecido en el Procedimiento AAMB_PR_06 Gestión del Riesgo Desastres Naturales V6, el cual indica que la Dirección Territorial es quien envía el PECDNS por medio de un memorando.</t>
  </si>
  <si>
    <t>Solicitar capacitación por medio de memorando a Nivel Central - Oficina Gestión del Riesgo, donde explique el conducto regular de comunicación establecido en el procedimiento Gestión del Riesgo Desastres Naturales</t>
  </si>
  <si>
    <t>NO CONFORMIDAD No. 3:DTPA, PNN UTRÍA, PNN SANQUIANGA, PNN URAMBA, PNN GORGONA, DNMI CABO MANGLARES, DNMI YURUPARÍ MALPELO Y DNMI COLINAS Y LOMAS: 
 El equipo auditor, no evidenció la socialización del Plan de Emergencia y Contingencia por Desastres Naturales y Socionaturales ante los consejos Municipales y Departamentales de Gestión del Riesgo por parte de los Parques Nacionales Naturales Utría, Gorgona, Sanquianga y Uramba al llevar más de tres años en formulación, y los Distritos de Manejo Integrado Cabo Manglares, Yuruparí Malpelo y Colinas y Lomas al estar más de un año sin formulación. Adicionalmente no se constató, el acompañamiento y seguimiento a las socializaciones por parte de la Dirección Territorial Pacífico dando incumplimiento a la actividad No. 8 establecida en el Procedimiento AAMB_PR_06 "Gestión del Riesgo de Desastres Naturales V6".</t>
  </si>
  <si>
    <t>Las áreas protegidas han solitado apoyo a la DT y no ha sido satisfactorio las asesorias que se han realizado debido a que al revisar el documento genera vacíos y dudas, y no se avanza en las actividades del proceso. Para los DNMI Yuruparí y Colinas y Lomas la declaratoria ocurrió en junio 2022 y no se contaba con la asignación presupuestal para la contratación del recurso humano.</t>
  </si>
  <si>
    <t>Socialización</t>
  </si>
  <si>
    <t>Realizar la solicitud presupuestal para la vigencia del personal.</t>
  </si>
  <si>
    <t>NO CONFORMIDAD No.4: PNN MUNCHIQUE, PNN UTRÍA, PNN URAMBA, PNN SANQUIANA, PNN GORGONA, DNMI CABO MANGLARES, DNMI YURUPARÍ MALPELO Y DNMI COLINAS Y LOMAS:
 El equipo auditor, no evidenció el informe de implementación del Plan de Emergencias y Contingencias por Desastres Naturales y Socionaturales PNN Munchique, DNMI Cabo Manglares, DNMI Yuruparí Malpelo y DNMI Colinas Y Lomas dando incumplimiento a la actividad No. 9 establecida en el Procedimiento AAMB_PR_06"Gestión del Riesgo de Desastres Naturales V6".</t>
  </si>
  <si>
    <t>El documento general no es claro, ocasionando vacíos y dudas, para avanzar en la generación del informe y la persona que estaba anteriormente en el cargo desconocia del proceso.</t>
  </si>
  <si>
    <t>NO CONFORMIDAD No.4: PNN MUNCHIQUE, PNN UTRÍA, PNN URAMBA, PNN SANQUIANA, PNN GORGONA, DNMI CABO MANGLARES, DNMI YURUPARÍ MALPELO Y DNMI COLINAS Y LOMAS:
 El equipo auditor, no evidenció el informe de implementación del Plan de Emergencias y Contingencias por Desastres Naturales y Socionaturales PNN Munchique, DNMI Cabo Manglares, DNMI Yuruparí Malpelo y DNMI Colinas Y Lomas dando incumplimiento a la actividad No. 9 establecida en el Procedimiento AAMB_PR_06"Gestión del Riesgo de Desastres Naturales V6".E16</t>
  </si>
  <si>
    <t>Realizar seguimiento en la implementación del Plan de Emergencias y Contingencias por Desastres Naturales y Socionaturales</t>
  </si>
  <si>
    <t>NO CONFORMIDAD No.5: DTPA:
 El equipo auditor no evidenció los resultados de validación de los informes de implementación de los Planes de Emergencias y Contingencias por Desastres Naturales y Socionaturales correspondientes al PNN Katíos, PNN Munchique y SSF Malpelo, esto genera un incumplimiento de la actividad No.10 establecida en el Procedimiento AAMB_PR_06 "Gestión del Riesgo de Desastres Naturales V6", el cual establece claramente la responsabilidad de llevar a cabo la validación de los informes de implementación de los Planes de Emergencias y Contingencias.</t>
  </si>
  <si>
    <t>No se solicito la capacitación de los Planes de Emergencias y Contingencias por Desastres Naturales y Socionaturales</t>
  </si>
  <si>
    <t>Realizar seguimiento a la validación de los informes de implementación de los Planes de Emergencias y Contingencias por Desastres Naturales y Socionaturales</t>
  </si>
  <si>
    <t>NO CONFORMIDAD No.6: DTPA:
 El equipo auditor no evidenció para el año 2022 y al 31 de mayo de 2023, comunicaciones y circulares con las áreas protegidas de la información compartida por entidades técnicas y de investigación en gestión del riesgos sobre las emergencias y amenazas que se pueden presentar, dando incumplimiento a la actividad No. 14 establecida en el Procedimiento AAMB_PR_06 "Gestión del Riesgo de Desastres Naturales V6", que establece
 la responsabilidad a la Dirección Territorial de comunicar y compartir información relevante sobre emergencias y amenazas que pueden presentarse en las áreas protegidas .</t>
  </si>
  <si>
    <t>No se realizo capacitación sobre el procedimiento de Gestión del Riesgo de Desastres Naturales</t>
  </si>
  <si>
    <t>Seguimiento a las comunicaciones sobre la emergencias y amanezas que se puedan presentar en las áreas protegidas</t>
  </si>
  <si>
    <t>Correos electronicos</t>
  </si>
  <si>
    <t>OBSERVACIÓN No.4: DTPA:
 El equipo auditor evidenció que, la Dirección Territorial socializó el estado actual de los Planes de Contingencia para Riesgo Público y reiteró su apoyo en la construcción y actualización de los planes. Sin embargo, para los planes relacionados con los Parques Nacionales Naturales Katíos, Sanquianga y Gorgona en la gestión que adelantan no se observó el correspondiente asesoramiento sino únicamente el comunicado “Plan de Riesgo Público”. La falta de asesoramiento podría conducir al incumplimiento de la actividad No. 6 del Procedimiento
 AAMB_PR_07 Formulación e Implementación del Plan de Contingencia y Riesgo Público.</t>
  </si>
  <si>
    <t>Realizar asesoramiento por parte del profesional de la DT a las AP sobre la formulación e Implementación del Plan de Contingencia y Riesgo Público.</t>
  </si>
  <si>
    <t>NO CONFORMIDAD No.7: PNN KATÍOS, PNN SANQUIANGA, PNN GORGONA, DNMI CABO MANGLARES, DNMI YURUPARÍ MALPELO Y DNMI COLINAS Y LOMAS.:
 El equipo auditor evidenció el incumplimiento de la actividad No.7 Procedimiento AAMB_PR_07 Formulación e Implementación del Plan de Contingencia para el Riesgo Público correspondiente a la actualización del plan, por parte del PNN Katíos el cual debió ser actualizado antes del 4 de marzo de 2023, el PNN Sanquianga debió actualizarse el 29 de abril de 2023 y el PNN Gorgona debió ser actualizado el 25 de mayo de 2023. Del mismo modo, los Distritos Nacionales de Manejo Integrado Cabo Manglares, Yuruparí Malpelo y Cabo Manglares que ala fecha no se encuentran formulados.</t>
  </si>
  <si>
    <t>No se les socializo el cronograma de las actualizaciones de los planes.</t>
  </si>
  <si>
    <t>Realizar reuniones de seguimiento donde se les informe de las actualizaciones pertinentes a los planes de Contingencia para el Riesgo Público</t>
  </si>
  <si>
    <t>NO CONFORMIDAD No.8: DTPA.
 El equipo auditor no logró evidenciar el cumplimiento de la actividad No.8 del Procedimiento AAMB_PR_07 Revisión propuesta del Plan de Contingencia para el Riesgo Público por parte de la Dirección Territorial Pacifico, ya que los Parques Nacionales Naturales Katíos, Sanquianga y Gorgona no han actualizado el Plan de Contingencia por Riesgo Público, y los Distritos Nacionales de Manejo Integrado Cabo Manglares, Yuruparí Malpelo y Cabo Manglares no han formulado el Plan de Contingencia por Riesgo Público.</t>
  </si>
  <si>
    <t>Solicitar capacitación por medio de memorando a Nivel Central - Oficina Gestión del Riesgo y realizar reuniones de seguimiento donde se revise la propuesta de los planes de Contingencia para el Riesgo Público</t>
  </si>
  <si>
    <t>NO CONFORMIDAD No.9: PNN UTRÍA, PNN KATÍOS, PNN SANQUIANGA, PNN GORGONA, PNN FARALLONES DE CALI, DNMI CABO MANGLARES, DNMI YURUPARÍ DNMI COLINAS Y LOMAS:
 El equipo auditor no evidenció comunicaciones sobre él envió de implementación anual de los Parques Nacionales Utría, Katíos, Sanquianga, Gorgona, Farallones de Cali, del mismo modo para los Distritos Nacionales de Manejo Integrado Cabo Manglares, Yuruparí y Colinas y Lomas que a la fecha no han formulado el Plan de Contingencia por Riesgo Público, lo cual conllevó al incumplimiento de la actividad No.14 del Procedimiento AAMB_PR_07 Formulación e Implementación del Plan de Contingencia y Riesgo Público, que indica que los informes deben ser enviados los primeros 8 días del mes de octubre.</t>
  </si>
  <si>
    <t>Desconocimiento al procedimiento AAMB_PR_07 Formulación e Implementación del Plan de Contingencia y Riesgo Público.</t>
  </si>
  <si>
    <t>Solicitar capacitación a la Oficina Gestión del Riesgo sobre el procedimiento Formulación e Implementación del Plan de Contingencia para el Riesgo Público</t>
  </si>
  <si>
    <t>NO CONFORMIDAD No.9: PNN UTRÍA, PNN KATÍOS, PNN SANQUIANGA, PNN GORGONA, PNN FARALLONES DE CALI, DNMI CABO MANGLARES, DNMI YURUPARÍ DNMI COLINAS Y LOMAS:
 El equipo auditor no evidenció comunicaciones sobre el envió de implementación anual de los Parques Nacionales Utría, Katíos, Sanquianga, Gorgona, Farallones de Cali, del mismo modo para los Distritos Nacionales de Manejo Integrado Cabo Manglares, Yuruparí y Colinas y Lomas que a la fecha no han formulado el Plan de Contingencia por Riesgo Público, lo cual conllevó al incumplimiento de la actividad No.14 del Procedimiento AAMB_PR_07 Formulación e Implementación del Plan de Contingencia y Riesgo Público, que indica que los informes deben ser enviados los primeros 8 días del mes de octubre.</t>
  </si>
  <si>
    <t>Formular los planes de Contingencia por Riesgo Público a los Distritos Nacionales de Manejo Integrado Cabo Manglares, Yuruparí y Colinas y Lomas</t>
  </si>
  <si>
    <t>Documento formulación planes de Contingencia por Riesgo Público</t>
  </si>
  <si>
    <t>NO CONFORMIDAD No.10: DTPA.
 El equipo auditor no evidenció comunicaciones sobre él envió a la Oficina de Gestión del Riesgo de la implementación anual de los Parques Nacionales Utría, Katíos, Sanquianga, Gorgona, Farallones de Cali, del mismo modo para los Distritos Nacionales de Manejo Integrado Cabo Manglares, Yuruparí y Colinas y Lomas que a la fecha no han formulado el Plan de Contingencia por Riesgo Público, lo cual conllevó al incumplimiento de la actividad No.14 del Procedimiento AAMB_PR_07 Formulación e Implementación del Plan de Contingencia y Riesgo Público.</t>
  </si>
  <si>
    <t>No se solicito la capacitación a las personas responsable en Nivel central</t>
  </si>
  <si>
    <t>Solicitar capacitación por medio de memorando a Nivel Central y gestionar el envío a la Oficina de Gestión del Riesgo los soportes de implementación del Plan de Contingencia por Riesgo Público</t>
  </si>
  <si>
    <t>NO CONFORMIDAD No.11: PNN KATÍOS: (Plan Ordenamiento Ecoturístico - POE)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</si>
  <si>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A partir del 2020 hasta el primer semestre del 2022 se perfeccionan los terminos de referencia y se contrata a un equipo consultor</t>
  </si>
  <si>
    <t>PARQUE NACIONAL NATURAL LOS KATÍOS</t>
  </si>
  <si>
    <t>Remitir el documento POE PNN Los Katíos una vez terminada la consultoría POE con KfW</t>
  </si>
  <si>
    <t>Documento POE PNN Los Katíos</t>
  </si>
  <si>
    <t>1 Documento</t>
  </si>
  <si>
    <t>NO CONFORMIDAD No.11: PNN SANQUIANGA: (Plan Ordenamiento Ecoturístico - POE)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</si>
  <si>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Porque a partir del 2020 hasta el primer semestre del 2022 se perfeccionan los terminos de referencia y se contrata a un equipo consultor.</t>
  </si>
  <si>
    <t>PARQUE NACIONAL NATURAL SANQUIANGA</t>
  </si>
  <si>
    <t>Remitir el documento POE PNN Sanquianga una vez terminada la consultoría POE con KfW</t>
  </si>
  <si>
    <t>Documento POE PNN Sanquianga</t>
  </si>
  <si>
    <t>NO CONFORMIDAD No.11: PNN 
 URAMBA: (Plan Ordenamiento Ecoturístico - POE)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</si>
  <si>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Problemas de relacionamiento con los 6 consejos Comunitarios</t>
  </si>
  <si>
    <t>PARQUE NACIONAL NATURAL URAMBA BAHÍA MÁLAGA</t>
  </si>
  <si>
    <t>Remitir el documento POE PNN Uramba Bahía Málaga una vez terminada la consultoría POE con KfW</t>
  </si>
  <si>
    <t>Documento POE PNN Uramba Bahía Málaga</t>
  </si>
  <si>
    <t>NO CONFORMIDAD No.11: DNMI CABO MANGLARES: (Plan Ordenamiento Ecoturístico - POE)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</si>
  <si>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No se habia determinado si el AP tenía vocación ecoturística por consiguiente no se priorizarón recursos para la formulación, sin embargo, en la planeación 2023 se programo el inció de su formulación</t>
  </si>
  <si>
    <t>DISTRITO DE MANEJO INTEGRADO CABO MANGLARES BAJO MIRA Y FRONTERA</t>
  </si>
  <si>
    <t>Remitir el documento POE consolidado entre el area protegida y la DTPA a la SGM-GPM y realizar seguimiento a la revisión y aprobación</t>
  </si>
  <si>
    <t>Documento de avance del documento POE</t>
  </si>
  <si>
    <t>1 Documento de avance</t>
  </si>
  <si>
    <t>NO CONFORMIDAD No.11: PNN KATÍOS: (PORTAFOLIO DE INVESTIGACIÓN)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</si>
  <si>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Existe dependencia entre los anexos (portafolio de investigaciones) y planes de manejo lo que dificulta la realización del documento, dado que no son documentos independientes y gran parte de los contenidos que se incluyen en el portafolio provienen del plan de manejo. 
 Por ejemplo, Objetivos de conservación, Valores Objeto de Conservación (VOC), análisis de riesgos y situaciones de manejo, adicional a las zonas de manejo. Todo lo anterior se incluye en el portafolio de investigación.
  https://drive.google.com/drive/folders/1yrd7tsNZv9RBEoShYQyG7gOKRa7RktmG</t>
  </si>
  <si>
    <t>Realizar los ajustes del plan de manejo para continuar con el desarrollo del portafolio de investigaciones y remitir el portafolio de investigaciones a SGM -GPM</t>
  </si>
  <si>
    <t>Documento portafolio PNN Los Katíos</t>
  </si>
  <si>
    <t>NO CONFORMIDAD No.11: DNMI CABO MANGLARES: (PORTAFOLIO DE INVESTIGACIÓN)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</si>
  <si>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La construcción del portafolio de investigaciones requiere un trabajo tecnico previo para posteriormente desarrollar espacios con consejo comunitario y a la academia</t>
  </si>
  <si>
    <t>Realizar el trabajo tecnico entre la DTPA y AP para la construccion del portafolio de investigaciones para posteriormente llevarlo a las instancias comunitarias y academicas para su aprobación , en el caso del comité de coadministración con el consejo comunitario Bajo Mira y Frontera, y retroalimentación con la academia. Todo lo anteriror se realiza de manera articulada con el SGM -GPM de tal manera que se logre la aprobación comuninataria en el marco del comite de coadministración y la aprobación tecnica por esta dependencia de PNN.</t>
  </si>
  <si>
    <t>Seguimiento a las construcción participativa del portafolio de investigaciones</t>
  </si>
  <si>
    <t>NO CONFORMIDAD No.11: DNMI COLINAS Y LOMAS: (PORTAFOLIO DE INVESTIGACIÓN)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</si>
  <si>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Fue mandato presidencial y en la planeación de 2022 que se realizó en 2021 no se tenia presupuestado la declaratoria de esta área protegida ni la construcción del plan de manejo.</t>
  </si>
  <si>
    <t>Realizar la solicitud de recursos para la vigencia 2025 para la contratación del personal que construya el portafolio de investigaciones</t>
  </si>
  <si>
    <t>Soportes de la contratación del personal indicado y seguimiento a la construcción participativa del portafolio de investigaciones</t>
  </si>
  <si>
    <t>NO CONFORMIDAD No.11: DNMI CABO MANGLARES: (PROTOCOLOS DE PVC)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</si>
  <si>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Se presentó un documento construido desde el área protegida, pero no se aprobó desde la Dirección Territorial, dado que necesitaba articulación con el consejo comunitario para su construcción.</t>
  </si>
  <si>
    <t>Realizar la solicitud de recursos para la vigencia 2025 para la contratación del personal que lidere la contrucción conjunta entre PNN y el consejo comunitario bajo mira y frontera, del protocoloco de PVC.</t>
  </si>
  <si>
    <t>Documento protocolo de PVC de DNMI CABO MANGLARES</t>
  </si>
  <si>
    <t>1 acta</t>
  </si>
  <si>
    <t>NO CONFORMIDAD No.11: DNMI YURUPARÍ: (PROTOCOLOS DE PVC)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</si>
  <si>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La ampliación ocurrió en junio 2022 y no se contaba con la asignación presupuestal para la construcción del plan de manejo y sus anexos, incluido el protocolo de PVC y para el año 2023 no hubo asignación presupuestal para DMNI Yuruparí</t>
  </si>
  <si>
    <t>DISTRITO DE MANEJO INTEGRADO YURUPARÍ</t>
  </si>
  <si>
    <t>Realizar la solicitud de recursos para la vigencia 2025 para la contratación del personal que lidere la contrucción del protocoloco de Prevención, Vigilancia y Control (PVC).</t>
  </si>
  <si>
    <t>Documento protocolo de PVC de DNMI YURUPARÍ</t>
  </si>
  <si>
    <t>NO CONFORMIDAD No.11: DNMI COLINAS Y LOMAS: (PROTOCOLOS DE PVC)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</si>
  <si>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La declaratoria se dio en junio de 2022 y solo hasta noviembre de 2022 se destinaron recursos para iniciar el proceso de construcción participativa del plan de manejo y el protocolo de PVC</t>
  </si>
  <si>
    <t>Realizar la solicitud de recursos para la vigencia 2025 para la contratación del personal que construya el protocoloco de Prevención, Vigilancia y Control (PVC).</t>
  </si>
  <si>
    <t>Soportes de la contratación del personal indicado y seguimiento a la construcción participativa del protocolos de PVC</t>
  </si>
  <si>
    <t>NO CONFORMIDAD No.11: PNN KATÍOS: (GEODATABASE)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</si>
  <si>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En el PNN Los Katios desde 2021 se solicitó un concepto técnico y jurídico sobre la armonización del ordenamiento del REM y las zonas de manejo. https://drive.google.com/drive/folders/1yrd7tsNZv9RBEoShYQyG7gOKRa7RktmG</t>
  </si>
  <si>
    <t>Ajustar del Plan de manejo del PNN Los Katios y remitir a la Subdirección de Gestión y Manejo (SGM ) junto con la GDB, para aprobación por parte de esta dependencia</t>
  </si>
  <si>
    <t>Documento PNN KATIOS</t>
  </si>
  <si>
    <t>NO CONFORMIDAD No.11: PNN URAMBA: (GEODATABASE)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</si>
  <si>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Dependemos de la aprobación de los consejos comunitarios al documento del plan de manejo</t>
  </si>
  <si>
    <t>Remitir la GEODATABASE a la subdirección de gestión y manejo para su aprobación, toda vez que se logro el concenso con los consejos comunitarios para la adopción del plan de manejo.</t>
  </si>
  <si>
    <t>Documento PNN URAMBA</t>
  </si>
  <si>
    <t>NO CONFORMIDAD No.11: DNMI YURUPARÍ : (GEODATABASE)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</si>
  <si>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La ampliación ocurrió en junio 2022 y no se contaba con la asignación presupuestal para la construcción del plan de manejo y sus anexos, incluida la GDB y para el año 2023 no hubo asignación presupuestal para DMNI Yuruparí.
 Enlace de evidencia: https://drive.google.com/drive/folders/1yrd7tsNZv9RBEoShYQyG7gOKRa7RktmG</t>
  </si>
  <si>
    <t>Realizar la solicitud de recursos para DNMI Yuruparí para la vigencia 2024, los cuales se destinarán en la consolidación del plan de manejo, sus anexos, incluida la Geodatabase y la implementación de medidas tempranas de manejo</t>
  </si>
  <si>
    <t>Documento DNMI YURUPARI</t>
  </si>
  <si>
    <t>NO CONFORMIDAD No.11: DNMI COLINAS Y LOMAS: (GEODATABASE)
 El equipo auditor no evidenció los anexos del Plan de Manejo como lo son el Plan Ordenamiento Ecoturístico, Portafolio de Investigaciones, Protocolos de PVC y Geodatabase no están disponibles para los Parques 
 Nacionales Naturales Gorgona, Katíos, Munchique, Sanquianga, Uramba, los Distritos Nacionales de Manejo Integrado Cabo Manglares, Yuruparí Malpelo, estos se encuentran en actualización o en proceso de ajustes. Adicionalmente el Distrito Nacional de Manejo Integrado Colinas y Lomas no ha formulado ningún anexo. La carencia de los anexos denota el incumplimiento de la actividad No.7 del Procedimiento AMSPNN_PR_20 Actualización Instrumentos de Planeación V4.</t>
  </si>
  <si>
    <t>La declaratoria ocurrió en junio 2022 y no se contaba con la asignación presupuestal para la construcción del plan de manejo y sus anexos, incluida la GDB y para el año 2023 no hubo asignación presupuestal para DMNI Colinas y Lomas</t>
  </si>
  <si>
    <t>Realizar la solicitud de recursos para el DNMI Colinas y Lomas para la vigencia 2024, los cuales se destinarán en la consolidación del plan de manejo, sus anexos, incluida geodatabase y la implementación de medidas tempranas de manejo</t>
  </si>
  <si>
    <t>Documento DNMI COLINAS Y LOMAS</t>
  </si>
  <si>
    <t>NNO CONFORMIDAD No.12: PNN FARALLONES DE CALI: 
 El equipo auditor evidenció que las Resoluciones de adopción de los Planes de Manejo de los Parques Nacionales Naturales, Farallones de Cali, Katíos, Munchique, Utría y el Santuario Fauna y Flora Malpelo no se encuentran actualizadas. Adicionalmente, no se observó las Resoluciones de adopción del Pan de Manejo para el Parque Nacional Natural Uramba Bahía Málaga y los Distritos Nacionales de Manejo Integrado Cabo Manglares, Yuruparí y Colinas y Loma. Esta situación conllevó al incumplimiento de la actividad No.34 del Procedimiento AMSPNN_PR_20 Actualización Instrumentos de Planeación V4</t>
  </si>
  <si>
    <t>Existe debilidades a nivel local para el cumplimiento de los requisitos exigidos para la suscripcion de covenios con entidades estatales</t>
  </si>
  <si>
    <t>Realizar la verificación de cumplimiento de requisitos por parte de los aliados estrategicos para la suscripción de convenios para la ejecución de la consulta previa. Es necesario destacar que a diciembre de 2023 ya se encuentra en ejecución la primera fase de esta consulta previa, proceso que se realiza debido a la gestión de los tres niveles de gestión de PNNC y la alianza con actores estrategicos de la región y el territorio.</t>
  </si>
  <si>
    <t>Resolución de adopción del plan de manejo</t>
  </si>
  <si>
    <t>1 documento</t>
  </si>
  <si>
    <t>NNO CONFORMIDAD No.12: PNN LOS KATÍOS: 
 El equipo auditor evidenció que las Resoluciones de adopción de los Planes de Manejo de los Parques Nacionales Naturales, Farallones de Cali, Katíos, Munchique, Utría y el Santuario Fauna y Flora Malpelo no se encuentran actualizadas. Adicionalmente, no se observó las Resoluciones de adopción del Pan de Manejo para el Parque Nacional Natural Uramba Bahía Málaga y los Distritos Nacionales de Manejo Integrado Cabo Manglares, Yuruparí y Colinas y Loma. Esta situación conllevó al incumplimiento de la actividad No.34 del Procedimiento AMSPNN_PR_20 Actualización Instrumentos de Planeación V4</t>
  </si>
  <si>
    <t>Se requeria un concepto juridico y tecnico de nivel central asociado a la armonización de las zonificación del REM y las zonas definidas para el plan de manejo de PNN</t>
  </si>
  <si>
    <t>Realizar el seguimiento, a través de los mecanismos institucionales dispuestos para tal fin (memorandos y oficios enviados a través del gestor documental), a la procedibilildad de la consulta previa para realizar o no la apropiación de recursos para realizarla, si no procede a realizar la gestión para que la OAJ elabore la resolución de adopción.</t>
  </si>
  <si>
    <t>NNO CONFORMIDAD No.12: PNN MUNCHIQUE: 
 El equipo auditor evidenció que las Resoluciones de adopción de los Planes de Manejo de los Parques Nacionales Naturales, Farallones de Cali, Katíos, Munchique, Utría y el Santuario Fauna y Flora Malpelo no se encuentran actualizadas. Adicionalmente, no se observó las Resoluciones de adopción del Pan de Manejo para el Parque Nacional Natural Uramba Bahía Málaga y los Distritos Nacionales de Manejo Integrado Cabo Manglares, Yuruparí y Colinas y Loma. Esta situación conllevó al incumplimiento de la actividad No.34 del Procedimiento AMSPNN_PR_20 Actualización Instrumentos de Planeación V4</t>
  </si>
  <si>
    <t>No han priorizado el tramite de la solicitud de procedibilidad de las diferentes dependencias de NC</t>
  </si>
  <si>
    <t>PARQUE NACIONAL NATURAL MUNCHIQUE</t>
  </si>
  <si>
    <t>Realizar gestion y seguimiento, a través de los mecanismos institucionales (memorandos enviados a través del gestor documental), a la procedibilildad de la consulta previa para realizar o no la apropiación de recursos para relizarla, si no procede realizar la gestión para que la OAJ elabore la resolución de adopción.</t>
  </si>
  <si>
    <t>NNO CONFORMIDAD No.12: SFF MALPELO: 
 El equipo auditor evidenció que las Resoluciones de adopción de los Planes de Manejo de los Parques Nacionales Naturales, Farallones de Cali, Katíos, Munchique, Utría y el Santuario Fauna y Flora Malpelo no se encuentran actualizadas. Adicionalmente, no se observó las Resoluciones de adopción del Pan de Manejo para el Parque Nacional Natural Uramba Bahía Málaga y los Distritos Nacionales de Manejo Integrado Cabo Manglares, Yuruparí y Colinas y Loma. Esta situación conllevó al incumplimiento de la actividad No.34 del Procedimiento AMSPNN_PR_20 Actualización Instrumentos de Planeación V4</t>
  </si>
  <si>
    <t>Desde el GPM de la SGM y desde la DTPA no se han realizado los requerimientos a traves de memorando, oficios o correos electronicos.</t>
  </si>
  <si>
    <t>SANTUARIO DE FAUNA Y FLORA MALPELO</t>
  </si>
  <si>
    <t>Realizar el seguimiento y gestión para que la OAJ elabore la resolución de adopción, lo cual se realizará usando los mecanismos institucionales dispuestos para tal fin (memorandos y oficios enviados a través del gestor documental)</t>
  </si>
  <si>
    <t>NNO CONFORMIDAD No.12: PNN URAMBA BAHÍA MÁLAGA: 
 El equipo auditor evidenció que las Resoluciones de adopción de los Planes de Manejo de los Parques Nacionales Naturales, Farallones de Cali, Katíos, Munchique, Utría y el Santuario Fauna y Flora Malpelo no se encuentran actualizadas. Adicionalmente, no se observó las Resoluciones de adopción del Pan de Manejo para el Parque Nacional Natural Uramba Bahía Málaga y los Distritos Nacionales de Manejo Integrado Cabo Manglares, Yuruparí y Colinas y Loma. Esta situación conllevó al incumplimiento de la actividad No.34 del Procedimiento AMSPNN_PR_20 Actualización Instrumentos de Planeación V4</t>
  </si>
  <si>
    <t>Los consejos comunitarios se sienten vulnerados en sus derechos y suspendieron el relacionamiento desde agosto de 2022 hasta abril del 2023</t>
  </si>
  <si>
    <t>Verificar que se generen los espacios de trabajo comunitarios para que se pueda adoptar el plan de manejo y la OAJ emita la resolución de adopción, lo cual se verficará a través de un seguimiento activo que quedará registrado en el gestor documental de la entidad.</t>
  </si>
  <si>
    <t>Soporte de las evidencias de gestión para conseguir la actualización de las resoluciones de adopción del plan de manejo</t>
  </si>
  <si>
    <t>NNO CONFORMIDAD No.12: PNN UTRÍA: 
 El equipo auditor evidenció que las Resoluciones de adopción de los Planes de Manejo de los Parques Nacionales Naturales, Farallones de Cali, Katíos, Munchique, Utría y el Santuario Fauna y Flora Malpelo no se encuentran actualizadas. Adicionalmente, no se observó las Resoluciones de adopción del Pan de Manejo para el Parque Nacional Natural Uramba Bahía Málaga y los Distritos Nacionales de Manejo Integrado Cabo Manglares, Yuruparí y Colinas y Loma. Esta situación conllevó al incumplimiento de la actividad No.34 del Procedimiento AMSPNN_PR_20 Actualización Instrumentos de Planeación V4</t>
  </si>
  <si>
    <t>Se delimitaron espacios geograficos con diferentes extensiones lo cual implica la espacializacion a diferentes escalas</t>
  </si>
  <si>
    <t>Realizar el ajuste cartografico para lograr la verificación tecnica del documento de iniciar la consulta previa del plan de manejo, una vez se obtenga esta DVT se procederá a solicitar la procedibilidad de la consulta previa, proceso que debe surtirse antes de emitir la resolución de adopción del plan de manejo por parte de la OAJ</t>
  </si>
  <si>
    <t>Soporte de los ajustes cartográficos, la solicitud de la consulta previa y soportess de su realización.</t>
  </si>
  <si>
    <t>NNO CONFORMIDAD No.12: DNMI CABO MANGLARES: 
 El equipo auditor evidenció que las Resoluciones de adopción de los Planes de Manejo de los Parques Nacionales Naturales, Farallones de Cali, Katíos, Munchique, Utría y el Santuario Fauna y Flora Malpelo no se encuentran actualizadas. Adicionalmente, no se observó las Resoluciones de adopción del Pan de Manejo para el Parque Nacional Natural Uramba Bahía Málaga y los Distritos Nacionales de Manejo Integrado Cabo Manglares, Yuruparí y Colinas y Loma. Esta situación conllevó al incumplimiento de la actividad No.34 del Procedimiento AMSPNN_PR_20 Actualización Instrumentos de Planeación V4</t>
  </si>
  <si>
    <t>Realizar el seguimiento a través de los mecanismos internos de PNNC establecidos para tal fin y que quedan registrados en el gestor documental, para que la OAJ elabore la resolución de adopción. Es necesario destacar que a diciembre de 2023 ya se tiene la resolución de adopción, la cual será firmada por el señor Director General o su delegado, en un evento protocolario el 21 de diciembre del año en curso.</t>
  </si>
  <si>
    <t>NNO CONFORMIDAD No.12: DNMI YURUPARÍ MALPELO : 
 El equipo auditor evidenció que las Resoluciones de adopción de los Planes de Manejo de los Parques Nacionales Naturales, Farallones de Cali, Katíos, Munchique, Utría y el Santuario Fauna y Flora Malpelo no se encuentran actualizadas. Adicionalmente, no se observó las Resoluciones de adopción del Pan de Manejo para el Parque Nacional Natural Uramba Bahía Málaga y los Distritos Nacionales de Manejo Integrado Cabo Manglares, Yuruparí y Colinas y Loma. Esta situación conllevó al incumplimiento de la actividad No.34 del Procedimiento AMSPNN_PR_20 Actualización Instrumentos de Planeación V4</t>
  </si>
  <si>
    <t>La declaratoria fue una decisión politica sustentada tecnicamente y frente al presupuesto se presentaron limitaciones de asignación.</t>
  </si>
  <si>
    <t>Realizar la solicitud presupuestal para la vigencia 2025 del personal que se construirá el plan de manejo, adicional a esto, se solicitarán recursos para ejecutar un proceso participativo de construcción del documento.</t>
  </si>
  <si>
    <t>Soportes de las solicitudes efecttuadas, la respectiva aprobación de los recursos y la contratación del personal indicado</t>
  </si>
  <si>
    <t>3 documento</t>
  </si>
  <si>
    <t>NNO CONFORMIDAD No.12: DNMI COLINAS Y LOMAS: 
 El equipo auditor evidenció que las Resoluciones de adopción de los Planes de Manejo de los Parques Nacionales Naturales, Farallones de Cali, Katíos, Munchique, Utría y el Santuario Fauna y Flora Malpelo no se encuentran actualizadas. Adicionalmente, no se observó las Resoluciones de adopción del Pan de Manejo para el Parque Nacional Natural Uramba Bahía Málaga y los Distritos Nacionales de Manejo Integrado Cabo Manglares, Yuruparí y Colinas y Loma. Esta situación conllevó al incumplimiento de la actividad No.34 del Procedimiento AMSPNN_PR_20 Actualización Instrumentos de Planeación V4</t>
  </si>
  <si>
    <t>La declaratoria fue una decisión politica sustentada tecnicamente que no tuvo en cuenta presupuesto para la construccion del plan de manejo inmediatamente se declaró.</t>
  </si>
  <si>
    <t>Realizar la solicitud de recursos para el DNMI Colinas y Lomas para la vigencia 2025, los cuales se destinarán para construirá el plan de manejo</t>
  </si>
  <si>
    <t>INFORME FINAL DE AUDITORIA INTERNA BASADA EN RIESGOS AL SISTEMA DE GESTIÓN EN SEGURIDAD Y SALUD EN EL TRABAJO EN EL NIVEL CENTRAL Y DIRECCIÓN TERRITORIAL CARIBE, DIRECCIÓN TERRITORIAL AMAZONÍA, DIRECCIÓN TERRITORIAL PACÍFICO, DIRECCIÓN TERRITORIAL ORINOQUÍA, DIRECCIÓN TERRITORIAL ANDES OCCIDENTALES Y DIRECCIÓN TERRITORIAL ANDES NORORIENTALES, PARA LA VIGENCIA 2023 HASTA EL 30 DE JUNIO DE 2024.</t>
  </si>
  <si>
    <t>NO CONFORMIDAD No. 9 DTAN-DTCA-DTAO-DTPA-DTAM
 Se evidenció que la entidad no ha formulado los programas de gestión para inspecciones planeadas, orden y aseo, en donde se establezca el objetivo, alcance, responsable, actividades, cronograma, metas e indicadores, para la prevención de accidentes de trabajo, así.
 ✓ En el PNN Río Guanentá, no se cuenta con inspección para los elementos de protección personal para incendios forestales, para asegurar que se encuentren en buen estado para ser usados cuando se presenten emergencias por incendio forestal.
 ✓ En la Dirección Territorial Caribe no disponen con inspecciones del almacén, ni de vehículos
 ✓ En la Dirección Territorial Andes Occidentales no se hace inspección a los vehículos, solo se cuenta con el preoperacional reportado por el Conductor.
 ✓ En el PNN los Churumbelos se ha realizado la inspección a las motos, sin embargo, se encontraron ítems que no corresponden a una moto.
 ✓ En los PNN Katíos y PNN Gorgona no está diligenciado adecuadamente el formato de inspección de botiquines, el cual incluye los elementos que se encuentran vigentes en el botiquín y no los que este debe contener, adicionalmente no se diligencia la columna de cumplimiento y solo se tiene observación en el ítem suero antiofídico el cual se está vencido.
 Lo anterior incumple lo establecido en el Decreto 1072 de 2015 Ministerio del Trabajo, articulo 2.2.4.6.24. Medidas de prevención y control, parágrafo 3, así como la Resolución 312 de 2019, articulo 16, ítem 48.</t>
  </si>
  <si>
    <t>Porque desde el nivel central y de la DTAO hay rotación de personal y no se ha solicitado la socializacion del programa y sus formatos.</t>
  </si>
  <si>
    <t>Solicitar al gestión humana la socialización del programa de gestion para inspecciones y sus formatos</t>
  </si>
  <si>
    <t>Orfeo</t>
  </si>
  <si>
    <t>27-12-2024: Mediante memorando No. 20241200007493 del 27-12-2024 se realizó la aprobación del plan de mejoramiento</t>
  </si>
  <si>
    <t>Implementar los formatos del programa de gestión para inspecciones de acuerdo a periodicidad solicitada por el NC.</t>
  </si>
  <si>
    <t>formatos diligenciados ( periodo)</t>
  </si>
  <si>
    <t>NO CONFORMIDAD No. 14 DIRECCIÓN TERRITORIAL ANDES OCCIDENTALES
 Se evidenció que en la Dirección Territorial Andes Occidentales realizó cambio del responsable de Seguridad y Salud en el Trabajo en marzo de 2024 y la información generada previamente, no se encontró, incumpliendo lo establecido en el Decreto 1072 de 2015, artículo 2.2.4.6.12. Documentación.</t>
  </si>
  <si>
    <t>Porque se cumple parcialmente el procedimiento de copias de seguridad, se guarda la información de la DTAO pero no la reportada y compartida en los drives con nivel central.</t>
  </si>
  <si>
    <t>Socializar el procedimiento de copias de seguridad, datos de informacion sensible o critica de la entidad y la responsabilidad de los generadores de información.</t>
  </si>
  <si>
    <t>acta y lista de asistencia</t>
  </si>
  <si>
    <t>Realizar trimestalmente las copias de seguridad que cumplan con los requisitos de salvaguarda de la información.</t>
  </si>
  <si>
    <t>copias de seguridad ( print de cargues)</t>
  </si>
  <si>
    <t>NO CONFORMIDAD No. 5 DIRECCIÓN TERRITORIAL ANDES NORORIENTALES -DTAN 
 Se evidenció que el accidente de trabajo ocurrido el 20 de febrero de 2024 a Jair Andrés Muñoz Lozano de la Dirección Territorial Andes Nororientales, fue reportado de forma extemporánea, incumpliendo lo establecido en el Decreto 1295 de 1994, articulo 62, resolución 2851 de 2015, articulo 1.</t>
  </si>
  <si>
    <t>No se tiene un programa de capacitaciones adecuado y no se priorizó las inducciones en Seguridad y Salud en el Trabajo (SST) en lo relacionado con los reportes de accidentes, incidentes y enfermedades laborales. La falta de prioridad impide que el personal reconozca la importancia de informar y documentar rápidamente cualquier incidente/accidente, lo cual, limita la capacidad de respuesta y la mejora continua en la prevención de riesgos laborales.</t>
  </si>
  <si>
    <t>Realizar Inducción / reinducción a funcionarios y contratistas vinculados en el periodo 2025</t>
  </si>
  <si>
    <t>Listado de asistencia de Inducción/reinundccion SST
 Presentación realizada</t>
  </si>
  <si>
    <t>27-12-2024: Mediante memorando No. 20241200007503 del 27-12-2024 se realizó la aprobación del plan de mejoramiento</t>
  </si>
  <si>
    <t>NO CONFORMIDAD No. 9 DTAN-DTOR-DTCA-DTAO-DTPA-DTAM
 Se evidenció que la entidad no ha formulado los programas de gestión para inspecciones planeadas, orden y aseo, en donde se establezca el objetivo, alcance, responsable, actividades, cronograma, metas e indicadores, para la prevención de accidentes de trabajo, así.
 En el PNN Río Guanentá, no se cuenta con inspección para los elementos de protección personal para incendios forestales, para asegurar que se encuentren en buen estado para ser usados cuando se presenten emergencias por incendio forestal.</t>
  </si>
  <si>
    <t>El sistema de gestión de seguridad y salud en el trabajo no tiene un profesional a cargo para este tema en especifico en la dirección territorial, estas directrices son enviadas directamente desde la sede central a las areas protegidas; El técnico que tiene el rol de responsable en la DTAN tiene múltiples actividades adicionales, lo que dificulta el seguimiento al cumplimiento de los estándares del decreto 1072 de 2015.</t>
  </si>
  <si>
    <t>Realizar las inspeccioness de elementos de proteccion personal para incendios forestales del Santuario de Fauna y Flora Guanenta del periodo auditado</t>
  </si>
  <si>
    <t>Formato inspección de elementos de protección personal</t>
  </si>
  <si>
    <t>Realizar capacitación en el instructivo de inspecciones de seguridad de SST.</t>
  </si>
  <si>
    <t>FUENTE</t>
  </si>
  <si>
    <t>Codigo</t>
  </si>
  <si>
    <t>UNIDADES DE DECISIÓN</t>
  </si>
  <si>
    <t>Código</t>
  </si>
  <si>
    <t>PROCESO</t>
  </si>
  <si>
    <t>TIPO DE PROCESO</t>
  </si>
  <si>
    <t>TIPO DE ACCIÓN</t>
  </si>
  <si>
    <t>PQRSD</t>
  </si>
  <si>
    <t>ÁREA NATURAL ÚNICA LOS ESTORAQUES</t>
  </si>
  <si>
    <t>ANUE</t>
  </si>
  <si>
    <t>Estratégico</t>
  </si>
  <si>
    <t>ASGI</t>
  </si>
  <si>
    <t>DIRECCIÓN GENERAL</t>
  </si>
  <si>
    <t>DG</t>
  </si>
  <si>
    <t>GESTIÓN DEL CONOCIMIENTO Y LA INNOVACIÓN</t>
  </si>
  <si>
    <t>AUDITORÍA EXTERNA</t>
  </si>
  <si>
    <t>AE</t>
  </si>
  <si>
    <t>DTA</t>
  </si>
  <si>
    <t>AI</t>
  </si>
  <si>
    <t>DTAN</t>
  </si>
  <si>
    <t>ESCI</t>
  </si>
  <si>
    <t>DTAO</t>
  </si>
  <si>
    <t>RI</t>
  </si>
  <si>
    <t>DTC</t>
  </si>
  <si>
    <t>FORTALECIMIENTO DEL SINAP</t>
  </si>
  <si>
    <t>Misionales</t>
  </si>
  <si>
    <t>Hallazgo</t>
  </si>
  <si>
    <t>RESULTADO FURAG</t>
  </si>
  <si>
    <t>RF</t>
  </si>
  <si>
    <t>DTO</t>
  </si>
  <si>
    <t>RES</t>
  </si>
  <si>
    <t>DTP</t>
  </si>
  <si>
    <t>REVISIÓN POR LA DIRECCIÓN</t>
  </si>
  <si>
    <t>RV</t>
  </si>
  <si>
    <t>DMICM</t>
  </si>
  <si>
    <t>SNC</t>
  </si>
  <si>
    <t>DMIY</t>
  </si>
  <si>
    <t>GOBERNANZA Y PARTICIPACIÓN</t>
  </si>
  <si>
    <t>HENRY ALEXANDER VILLALOBOS MORENO</t>
  </si>
  <si>
    <t>SMR</t>
  </si>
  <si>
    <t>DNMIC</t>
  </si>
  <si>
    <t>Apoyo</t>
  </si>
  <si>
    <t>EFECTIVA</t>
  </si>
  <si>
    <t>OF</t>
  </si>
  <si>
    <t>GAAC</t>
  </si>
  <si>
    <t>GCOM</t>
  </si>
  <si>
    <t>LUIS ALBERTO ORTIZ MORALES</t>
  </si>
  <si>
    <t>GCON</t>
  </si>
  <si>
    <t>GCI</t>
  </si>
  <si>
    <t>GGCI</t>
  </si>
  <si>
    <t>ESTADO DE LA ACCIÓN</t>
  </si>
  <si>
    <t>GRUPO DE GESTIÓN E INTEGRACIÓN DEL SINAP</t>
  </si>
  <si>
    <t>GGIS</t>
  </si>
  <si>
    <t>GGF</t>
  </si>
  <si>
    <t>Evaluación</t>
  </si>
  <si>
    <t>GGH</t>
  </si>
  <si>
    <t>GRUPO DE INFRAESTRUCTURA</t>
  </si>
  <si>
    <t>GI</t>
  </si>
  <si>
    <t>GPM</t>
  </si>
  <si>
    <t>REGIÓN</t>
  </si>
  <si>
    <t>CARLOS VARGAS PUERTO - CRHISTIAN AUGUSTO AMADOR LEÓN</t>
  </si>
  <si>
    <t>GRUPO DE PREDIOS</t>
  </si>
  <si>
    <t>GP</t>
  </si>
  <si>
    <t>NIVEL CENTRAL</t>
  </si>
  <si>
    <t>GPC</t>
  </si>
  <si>
    <t>DTAM</t>
  </si>
  <si>
    <t>GRUPO DE SISTEMAS DE INFORMACIÓN Y RADIOCOMUNICACIONES</t>
  </si>
  <si>
    <t>GSIR</t>
  </si>
  <si>
    <t>GTIC</t>
  </si>
  <si>
    <t>GTEA</t>
  </si>
  <si>
    <t>DTCA</t>
  </si>
  <si>
    <t>OAP</t>
  </si>
  <si>
    <t>DTOR</t>
  </si>
  <si>
    <t>OAJ</t>
  </si>
  <si>
    <t>DTPA</t>
  </si>
  <si>
    <t>OCDI</t>
  </si>
  <si>
    <t>OGR</t>
  </si>
  <si>
    <t>PNNAF</t>
  </si>
  <si>
    <t>PNNA</t>
  </si>
  <si>
    <t>PARQUE NACIONAL NATURAL BAHÍA PORTETE - KAURRELE</t>
  </si>
  <si>
    <t>PNNBP</t>
  </si>
  <si>
    <t>PNNCA</t>
  </si>
  <si>
    <t>PARQUE NACIONAL NATURAL CATATUMBO BARÍ</t>
  </si>
  <si>
    <t>PNNCB</t>
  </si>
  <si>
    <t>PNNCHI</t>
  </si>
  <si>
    <t>PARQUE NACIONAL NATURAL CIÉNAGA GRANDE DE SANTA MARTA</t>
  </si>
  <si>
    <t>PNNCGSM</t>
  </si>
  <si>
    <t>PARQUE NACIONAL NATURAL COMPLEJO VOLCÁNICO DOÑA JUANA - CASCABEL</t>
  </si>
  <si>
    <t>PNNCVDJ</t>
  </si>
  <si>
    <t>PARQUE NACIONAL NATURAL CORALES DE PROFUNDIDAD</t>
  </si>
  <si>
    <t>PNNCPROF</t>
  </si>
  <si>
    <t>PNNCR</t>
  </si>
  <si>
    <t>PNNCPIC</t>
  </si>
  <si>
    <t>PARQUE NACIONAL NATURAL CUEVA DE LOS GUACHAROS</t>
  </si>
  <si>
    <t>PNNCG</t>
  </si>
  <si>
    <t>PARQUE NACIONAL NATURAL EL COCUY</t>
  </si>
  <si>
    <t>PNNEC</t>
  </si>
  <si>
    <t>PNNET</t>
  </si>
  <si>
    <t>PNNFC</t>
  </si>
  <si>
    <t>PNNG</t>
  </si>
  <si>
    <t>PNNP</t>
  </si>
  <si>
    <t>PARQUE NACIONAL NATURAL LAS HERMOSAS "GLORIA VALENCIA DE CASTAÑO"</t>
  </si>
  <si>
    <t>PNNLH</t>
  </si>
  <si>
    <t>PARQUE NACIONAL NATURAL LAS ORQUÍDEAS</t>
  </si>
  <si>
    <t>PNNLO</t>
  </si>
  <si>
    <t>PNNLK</t>
  </si>
  <si>
    <t>PARQUE NACIONAL NATURAL LOS NEVADOS</t>
  </si>
  <si>
    <t>PNNLN</t>
  </si>
  <si>
    <t>PARQUE NACIONAL NATURAL MACUIRA</t>
  </si>
  <si>
    <t>PNNMAC</t>
  </si>
  <si>
    <t>PNNMUN</t>
  </si>
  <si>
    <t>PARQUE NACIONAL NATURAL NEVADO DEL HUILA</t>
  </si>
  <si>
    <t>PNNNH</t>
  </si>
  <si>
    <t>PARQUE NACIONAL NATURAL OLD PROVIDENCE MCBEAN LAGOON</t>
  </si>
  <si>
    <t>PNNOP</t>
  </si>
  <si>
    <t>PARQUE NACIONAL NATURAL PARAMILLO</t>
  </si>
  <si>
    <t>PNNPAR</t>
  </si>
  <si>
    <t>PARQUE NACIONAL NATURAL PISBA</t>
  </si>
  <si>
    <t>PNNPIS</t>
  </si>
  <si>
    <t>PARQUE NACIONAL NATURAL PURACÉ</t>
  </si>
  <si>
    <t>PNNPUR</t>
  </si>
  <si>
    <t>PNNRP</t>
  </si>
  <si>
    <t>PNNSAN</t>
  </si>
  <si>
    <t>PARQUE NACIONAL NATURAL SELVA DE FLORENCIA</t>
  </si>
  <si>
    <t>PNNSF</t>
  </si>
  <si>
    <t>PNNSCHI</t>
  </si>
  <si>
    <t>PNNSCHU</t>
  </si>
  <si>
    <t>PARQUE NACIONAL NATURAL SERRANÍA DE LOS YARIGUIES</t>
  </si>
  <si>
    <t>PNNSY</t>
  </si>
  <si>
    <t>PARQUE NACIONAL NATURAL SIERRA DE LA MACARENA</t>
  </si>
  <si>
    <t>PNNSM</t>
  </si>
  <si>
    <t>PARQUE NACIONAL NATURAL SIERRA NEVADA DE SANTA MARTA</t>
  </si>
  <si>
    <t>PNNSNSM</t>
  </si>
  <si>
    <t>PNNSUMAPAZ</t>
  </si>
  <si>
    <t>PARQUE NACIONAL NATURAL TAMÁ</t>
  </si>
  <si>
    <t>PNNTAMÀ</t>
  </si>
  <si>
    <t>PARQUE NACIONAL NATURAL TATAMÁ</t>
  </si>
  <si>
    <t>PNNTATAMÀ</t>
  </si>
  <si>
    <t>PARQUE NACIONAL NATURAL TAYRONA</t>
  </si>
  <si>
    <t>PNNTAYRONA</t>
  </si>
  <si>
    <t>PNNTINIGUA</t>
  </si>
  <si>
    <t>PNNUBM</t>
  </si>
  <si>
    <t>PNNU</t>
  </si>
  <si>
    <t>PARQUE NACIONAL NATURAL YAIGOJÉ APAPORIS</t>
  </si>
  <si>
    <t>PNNYA</t>
  </si>
  <si>
    <t>RNNN</t>
  </si>
  <si>
    <t>RNNPUINAWAI</t>
  </si>
  <si>
    <t>SFPMO</t>
  </si>
  <si>
    <t>SANTUARIO DE FAUNA ACANDÍ PLAYÓN Y PLAYONA</t>
  </si>
  <si>
    <t>SFAPP</t>
  </si>
  <si>
    <t>SANTUARIO DE FAUNA Y FLORA EL CORCHAL “EL MONO HERNÁNDEZ”</t>
  </si>
  <si>
    <t>SFFC</t>
  </si>
  <si>
    <t>SFFG</t>
  </si>
  <si>
    <t>SANTUARIO DE FAUNA Y FLORA GUANENTÁ ALTO RÍO FONCE</t>
  </si>
  <si>
    <t>SFFGARF</t>
  </si>
  <si>
    <t>SANTUARIO DE FAUNA Y FLORA IGUAQUE</t>
  </si>
  <si>
    <t>SFFI</t>
  </si>
  <si>
    <t>SANTUARIO DE FAUNA Y FLORA ISLA DE LA COROTA</t>
  </si>
  <si>
    <t>SFFIC</t>
  </si>
  <si>
    <t>SANTUARIO DE FAUNA Y FLORA LOS COLORADOS</t>
  </si>
  <si>
    <t>SFFLC</t>
  </si>
  <si>
    <t>SFFLF</t>
  </si>
  <si>
    <t>SFFM</t>
  </si>
  <si>
    <t>SANTUARIO DE FAUNA Y FLORA OTÚN QUIMBAYA</t>
  </si>
  <si>
    <t>SFFOQ</t>
  </si>
  <si>
    <t>SUBDIRECCIÓN ADMINISTRATIVA Y FINANCIERA</t>
  </si>
  <si>
    <t>SAF</t>
  </si>
  <si>
    <t>SUBDIRECCIÓN DE GESTIÓN Y MANEJO DE ÁREAS PROTEGIDAS</t>
  </si>
  <si>
    <t>SGMAP</t>
  </si>
  <si>
    <t>SSNA</t>
  </si>
  <si>
    <t>VÍA PARQUE ISLA DE SALAMANCA</t>
  </si>
  <si>
    <t>VPAS</t>
  </si>
  <si>
    <t>DNMI COLINAS Y LOMAS</t>
  </si>
  <si>
    <t>DNMICCL</t>
  </si>
  <si>
    <t>DEPENDENCIA / UNIDAD DE DECISIÔN</t>
  </si>
  <si>
    <t>Acciones Cerradas (PMI)</t>
  </si>
  <si>
    <t>PLANES DE MEJORAMIENTO INTERNOS (PMI)</t>
  </si>
  <si>
    <t>Acciones Pendientes de Asignar Auditor</t>
  </si>
  <si>
    <t>Total Acciones Registradas</t>
  </si>
  <si>
    <t>Acciones Cerradas (PMI + CGR)</t>
  </si>
  <si>
    <t>Acciones Abiertas</t>
  </si>
  <si>
    <t>Vencidas</t>
  </si>
  <si>
    <t xml:space="preserve">Con Tiempo para su Cumplimiento </t>
  </si>
  <si>
    <t>Cumplidas</t>
  </si>
  <si>
    <t>En revisión por parte del Auditor</t>
  </si>
  <si>
    <t>TOTAL Acciones Abiertas PMI</t>
  </si>
  <si>
    <t>TOTAL</t>
  </si>
  <si>
    <t>No Confomidades</t>
  </si>
  <si>
    <t>Total Acciones</t>
  </si>
  <si>
    <t>Observaciones</t>
  </si>
  <si>
    <t>Acciones
(No Conformidades + Observaciones)</t>
  </si>
  <si>
    <t>Total Acciones Registradas en la Matriz</t>
  </si>
  <si>
    <t xml:space="preserve"> </t>
  </si>
  <si>
    <t>Cerradas</t>
  </si>
  <si>
    <t>Mes en Revisión</t>
  </si>
  <si>
    <t xml:space="preserve">SUBDIRECCIÓN ADMINISTRATIVA Y FINANCIERA </t>
  </si>
  <si>
    <t xml:space="preserve">SUBDIRECCIÓN DE GESTIÓN Y MANEJO DE ÁREAS PROTEGIDAS </t>
  </si>
  <si>
    <t>Con Tiempo para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</si>
</sst>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yyyy"/>
    <numFmt numFmtId="165" formatCode="dd\-mm\-yyyy"/>
    <numFmt numFmtId="166" formatCode="d\-m\-yyyy"/>
    <numFmt numFmtId="167" formatCode="dd\-mm\-yy"/>
    <numFmt numFmtId="168" formatCode="dd/mm/yyyy"/>
    <numFmt numFmtId="169" formatCode="d\-m\-yy"/>
  </numFmts>
  <fonts count="20">
    <font>
      <sz val="10"/>
      <color rgb="FF000000"/>
      <name val="Arial"/>
      <scheme val="minor"/>
    </font>
    <font>
      <sz val="11"/>
      <color theme="1"/>
      <name val="Calibri"/>
    </font>
    <font>
      <b/>
      <sz val="8"/>
      <color theme="1"/>
      <name val="Arial Narrow"/>
    </font>
    <font>
      <sz val="10"/>
      <name val="Arial"/>
    </font>
    <font>
      <sz val="10"/>
      <color theme="1"/>
      <name val="Arial"/>
      <scheme val="minor"/>
    </font>
    <font>
      <b/>
      <sz val="11"/>
      <color theme="1"/>
      <name val="Calibri"/>
    </font>
    <font>
      <b/>
      <sz val="8"/>
      <color rgb="FFFFFFFF"/>
      <name val="Arial Narrow"/>
    </font>
    <font>
      <b/>
      <sz val="10"/>
      <color theme="7"/>
      <name val="Arial"/>
      <scheme val="minor"/>
    </font>
    <font>
      <sz val="10"/>
      <color rgb="FFB31412"/>
      <name val="&quot;Roboto Mono&quot;"/>
    </font>
    <font>
      <sz val="10"/>
      <color rgb="FF000000"/>
      <name val="Arial"/>
    </font>
    <font>
      <b/>
      <sz val="10"/>
      <color rgb="FF34A853"/>
      <name val="Arial"/>
      <scheme val="minor"/>
    </font>
    <font>
      <u/>
      <sz val="10"/>
      <color rgb="FF0000FF"/>
      <name val="Arial"/>
    </font>
    <font>
      <sz val="10"/>
      <color theme="1"/>
      <name val="Arial"/>
    </font>
    <font>
      <sz val="11"/>
      <color rgb="FF000000"/>
      <name val="&quot;Arial Narrow&quot;"/>
    </font>
    <font>
      <b/>
      <sz val="10"/>
      <color rgb="FF000000"/>
      <name val="&quot;Arial Narrow&quot;"/>
    </font>
    <font>
      <sz val="11"/>
      <color rgb="FF000000"/>
      <name val="Calibri"/>
    </font>
    <font>
      <b/>
      <sz val="11"/>
      <color rgb="FF000000"/>
      <name val="Calibri"/>
    </font>
    <font>
      <sz val="10"/>
      <color rgb="FF000000"/>
      <name val="&quot;Arial Narrow&quot;"/>
    </font>
    <font>
      <sz val="8"/>
      <color rgb="FF000000"/>
      <name val="&quot;Arial Narrow&quot;"/>
    </font>
    <font>
      <b/>
      <sz val="10"/>
      <color theme="1"/>
      <name val="Arial"/>
    </font>
  </fonts>
  <fills count="38">
    <fill>
      <patternFill patternType="none"/>
    </fill>
    <fill>
      <patternFill patternType="gray125"/>
    </fill>
    <fill>
      <patternFill patternType="solid">
        <fgColor rgb="FFEAFAF1"/>
        <bgColor rgb="FFEAFAF1"/>
      </patternFill>
    </fill>
    <fill>
      <patternFill patternType="solid">
        <fgColor rgb="FFF4ECF7"/>
        <bgColor rgb="FFF4ECF7"/>
      </patternFill>
    </fill>
    <fill>
      <patternFill patternType="solid">
        <fgColor rgb="FFF4F6F6"/>
        <bgColor rgb="FFF4F6F6"/>
      </patternFill>
    </fill>
    <fill>
      <patternFill patternType="solid">
        <fgColor rgb="FFFFFF00"/>
        <bgColor rgb="FFFFFF00"/>
      </patternFill>
    </fill>
    <fill>
      <patternFill patternType="solid">
        <fgColor rgb="FFFCF3CC"/>
        <bgColor rgb="FFFCF3CC"/>
      </patternFill>
    </fill>
    <fill>
      <patternFill patternType="solid">
        <fgColor rgb="FF9900FF"/>
        <bgColor rgb="FF9900FF"/>
      </patternFill>
    </fill>
    <fill>
      <patternFill patternType="solid">
        <fgColor rgb="FF9CC2E5"/>
        <bgColor rgb="FF9CC2E5"/>
      </patternFill>
    </fill>
    <fill>
      <patternFill patternType="solid">
        <fgColor rgb="FFEAF2F8"/>
        <bgColor rgb="FFEAF2F8"/>
      </patternFill>
    </fill>
    <fill>
      <patternFill patternType="solid">
        <fgColor rgb="FFE2EFD9"/>
        <bgColor rgb="FFE2EFD9"/>
      </patternFill>
    </fill>
    <fill>
      <patternFill patternType="solid">
        <fgColor rgb="FFFF0000"/>
        <bgColor rgb="FFFF0000"/>
      </patternFill>
    </fill>
    <fill>
      <patternFill patternType="solid">
        <fgColor rgb="FFFCF9E7"/>
        <bgColor rgb="FFFCF9E7"/>
      </patternFill>
    </fill>
    <fill>
      <patternFill patternType="solid">
        <fgColor rgb="FFFEF2CB"/>
        <bgColor rgb="FFFEF2CB"/>
      </patternFill>
    </fill>
    <fill>
      <patternFill patternType="solid">
        <fgColor rgb="FF70AD47"/>
        <bgColor rgb="FF70AD47"/>
      </patternFill>
    </fill>
    <fill>
      <patternFill patternType="solid">
        <fgColor rgb="FFD9D2E9"/>
        <bgColor rgb="FFD9D2E9"/>
      </patternFill>
    </fill>
    <fill>
      <patternFill patternType="solid">
        <fgColor rgb="FFD9EAD3"/>
        <bgColor rgb="FFD9EAD3"/>
      </patternFill>
    </fill>
    <fill>
      <patternFill patternType="solid">
        <fgColor rgb="FF00FF00"/>
        <bgColor rgb="FF00FF00"/>
      </patternFill>
    </fill>
    <fill>
      <patternFill patternType="solid">
        <fgColor rgb="FFF4CCCC"/>
        <bgColor rgb="FFF4CCCC"/>
      </patternFill>
    </fill>
    <fill>
      <patternFill patternType="solid">
        <fgColor rgb="FFDEEAF6"/>
        <bgColor rgb="FFDEEAF6"/>
      </patternFill>
    </fill>
    <fill>
      <patternFill patternType="solid">
        <fgColor rgb="FFFBE4D5"/>
        <bgColor rgb="FFFBE4D5"/>
      </patternFill>
    </fill>
    <fill>
      <patternFill patternType="solid">
        <fgColor rgb="FFF2F2F2"/>
        <bgColor rgb="FFF2F2F2"/>
      </patternFill>
    </fill>
    <fill>
      <patternFill patternType="solid">
        <fgColor rgb="FFFFFFFF"/>
        <bgColor rgb="FFFFFFFF"/>
      </patternFill>
    </fill>
    <fill>
      <patternFill patternType="solid">
        <fgColor rgb="FF5B9BD5"/>
        <bgColor rgb="FF5B9BD5"/>
      </patternFill>
    </fill>
    <fill>
      <patternFill patternType="solid">
        <fgColor rgb="FFCFE2F3"/>
        <bgColor rgb="FFCFE2F3"/>
      </patternFill>
    </fill>
    <fill>
      <patternFill patternType="solid">
        <fgColor rgb="FF9FC5E8"/>
        <bgColor rgb="FF9FC5E8"/>
      </patternFill>
    </fill>
    <fill>
      <patternFill patternType="solid">
        <fgColor theme="0"/>
        <bgColor rgb="FFEAFAF1"/>
      </patternFill>
    </fill>
    <fill>
      <patternFill patternType="solid">
        <fgColor theme="0"/>
        <bgColor indexed="64"/>
      </patternFill>
    </fill>
    <fill>
      <patternFill patternType="solid">
        <fgColor theme="0"/>
        <bgColor rgb="FFFF0000"/>
      </patternFill>
    </fill>
    <fill>
      <patternFill patternType="solid">
        <fgColor theme="0"/>
        <bgColor rgb="FFD9EAD3"/>
      </patternFill>
    </fill>
    <fill>
      <patternFill patternType="solid">
        <fgColor theme="0"/>
        <bgColor rgb="FFEAF2F8"/>
      </patternFill>
    </fill>
    <fill>
      <patternFill patternType="solid">
        <fgColor theme="0"/>
        <bgColor rgb="FFF4F6F6"/>
      </patternFill>
    </fill>
    <fill>
      <patternFill patternType="solid">
        <fgColor theme="0"/>
        <bgColor rgb="FF00FF00"/>
      </patternFill>
    </fill>
    <fill>
      <patternFill patternType="solid">
        <fgColor theme="0"/>
        <bgColor rgb="FFE2EFD9"/>
      </patternFill>
    </fill>
    <fill>
      <patternFill patternType="solid">
        <fgColor theme="0"/>
        <bgColor rgb="FFFFFF00"/>
      </patternFill>
    </fill>
    <fill>
      <patternFill patternType="solid">
        <fgColor theme="0"/>
        <bgColor rgb="FFF4ECF7"/>
      </patternFill>
    </fill>
    <fill>
      <patternFill patternType="solid">
        <fgColor theme="0"/>
        <bgColor rgb="FFFCF9E7"/>
      </patternFill>
    </fill>
    <fill>
      <patternFill patternType="solid">
        <fgColor theme="0"/>
        <bgColor rgb="FFF8F9FA"/>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0">
    <xf numFmtId="0" fontId="0" fillId="0" borderId="0" xfId="0" applyFont="1" applyAlignment="1"/>
    <xf numFmtId="0" fontId="4" fillId="0" borderId="0" xfId="0" applyFont="1" applyAlignment="1"/>
    <xf numFmtId="0" fontId="14" fillId="19" borderId="1" xfId="0" applyFont="1" applyFill="1" applyBorder="1" applyAlignment="1">
      <alignment horizontal="center"/>
    </xf>
    <xf numFmtId="0" fontId="14" fillId="19" borderId="4" xfId="0" applyFont="1" applyFill="1" applyBorder="1" applyAlignment="1">
      <alignment horizontal="center"/>
    </xf>
    <xf numFmtId="0" fontId="15" fillId="0" borderId="0" xfId="0" applyFont="1" applyAlignment="1"/>
    <xf numFmtId="0" fontId="16" fillId="20" borderId="1" xfId="0" applyFont="1" applyFill="1" applyBorder="1" applyAlignment="1">
      <alignment horizontal="center"/>
    </xf>
    <xf numFmtId="0" fontId="16" fillId="20" borderId="4" xfId="0" applyFont="1" applyFill="1" applyBorder="1" applyAlignment="1">
      <alignment horizontal="center"/>
    </xf>
    <xf numFmtId="0" fontId="16" fillId="10" borderId="1" xfId="0" applyFont="1" applyFill="1" applyBorder="1" applyAlignment="1">
      <alignment horizontal="center"/>
    </xf>
    <xf numFmtId="0" fontId="16" fillId="10" borderId="4" xfId="0" applyFont="1" applyFill="1" applyBorder="1" applyAlignment="1">
      <alignment horizontal="center"/>
    </xf>
    <xf numFmtId="0" fontId="14" fillId="21" borderId="1" xfId="0" applyFont="1" applyFill="1" applyBorder="1" applyAlignment="1">
      <alignment horizontal="center"/>
    </xf>
    <xf numFmtId="0" fontId="16" fillId="0" borderId="1" xfId="0" applyFont="1" applyBorder="1" applyAlignment="1">
      <alignment horizontal="center"/>
    </xf>
    <xf numFmtId="0" fontId="17" fillId="19" borderId="5" xfId="0" applyFont="1" applyFill="1" applyBorder="1" applyAlignment="1"/>
    <xf numFmtId="0" fontId="17" fillId="19" borderId="6" xfId="0" applyFont="1" applyFill="1" applyBorder="1" applyAlignment="1">
      <alignment horizontal="center"/>
    </xf>
    <xf numFmtId="0" fontId="15" fillId="20" borderId="5" xfId="0" applyFont="1" applyFill="1" applyBorder="1" applyAlignment="1"/>
    <xf numFmtId="0" fontId="15" fillId="20" borderId="6" xfId="0" applyFont="1" applyFill="1" applyBorder="1" applyAlignment="1">
      <alignment horizontal="center"/>
    </xf>
    <xf numFmtId="0" fontId="17" fillId="10" borderId="5" xfId="0" applyFont="1" applyFill="1" applyBorder="1" applyAlignment="1">
      <alignment horizontal="left"/>
    </xf>
    <xf numFmtId="0" fontId="15" fillId="10" borderId="6" xfId="0" applyFont="1" applyFill="1" applyBorder="1" applyAlignment="1">
      <alignment horizontal="center"/>
    </xf>
    <xf numFmtId="0" fontId="17" fillId="21" borderId="5" xfId="0" applyFont="1" applyFill="1" applyBorder="1" applyAlignment="1">
      <alignment horizontal="center"/>
    </xf>
    <xf numFmtId="0" fontId="17" fillId="22" borderId="5" xfId="0" applyFont="1" applyFill="1" applyBorder="1" applyAlignment="1"/>
    <xf numFmtId="0" fontId="17" fillId="19" borderId="5" xfId="0" applyFont="1" applyFill="1" applyBorder="1" applyAlignment="1"/>
    <xf numFmtId="0" fontId="17" fillId="19" borderId="6" xfId="0" applyFont="1" applyFill="1" applyBorder="1" applyAlignment="1">
      <alignment horizontal="center"/>
    </xf>
    <xf numFmtId="0" fontId="17" fillId="10" borderId="5" xfId="0" applyFont="1" applyFill="1" applyBorder="1" applyAlignment="1"/>
    <xf numFmtId="0" fontId="16" fillId="13" borderId="1" xfId="0" applyFont="1" applyFill="1" applyBorder="1" applyAlignment="1">
      <alignment horizontal="center"/>
    </xf>
    <xf numFmtId="0" fontId="18" fillId="13" borderId="5" xfId="0" applyFont="1" applyFill="1" applyBorder="1" applyAlignment="1">
      <alignment horizontal="center"/>
    </xf>
    <xf numFmtId="0" fontId="17" fillId="19" borderId="5" xfId="0" applyFont="1" applyFill="1" applyBorder="1" applyAlignment="1">
      <alignment horizontal="center"/>
    </xf>
    <xf numFmtId="0" fontId="14" fillId="20" borderId="1" xfId="0" applyFont="1" applyFill="1" applyBorder="1" applyAlignment="1">
      <alignment horizontal="center"/>
    </xf>
    <xf numFmtId="0" fontId="17" fillId="20" borderId="5" xfId="0" applyFont="1" applyFill="1" applyBorder="1" applyAlignment="1">
      <alignment horizontal="center"/>
    </xf>
    <xf numFmtId="0" fontId="14" fillId="10" borderId="1" xfId="0" applyFont="1" applyFill="1" applyBorder="1" applyAlignment="1">
      <alignment horizontal="center"/>
    </xf>
    <xf numFmtId="0" fontId="17" fillId="10" borderId="5" xfId="0" applyFont="1" applyFill="1" applyBorder="1" applyAlignment="1">
      <alignment horizontal="center"/>
    </xf>
    <xf numFmtId="0" fontId="1" fillId="0" borderId="0" xfId="0" applyFont="1" applyAlignment="1"/>
    <xf numFmtId="0" fontId="5" fillId="23" borderId="18" xfId="0" applyFont="1" applyFill="1" applyBorder="1" applyAlignment="1">
      <alignment horizontal="center" wrapText="1"/>
    </xf>
    <xf numFmtId="0" fontId="5" fillId="14" borderId="18" xfId="0" applyFont="1" applyFill="1" applyBorder="1" applyAlignment="1">
      <alignment horizontal="center" wrapText="1"/>
    </xf>
    <xf numFmtId="0" fontId="1" fillId="0" borderId="13" xfId="0" applyFont="1" applyBorder="1" applyAlignment="1">
      <alignment wrapText="1"/>
    </xf>
    <xf numFmtId="0" fontId="1" fillId="0" borderId="5" xfId="0" applyFont="1" applyBorder="1" applyAlignment="1">
      <alignment horizontal="center" wrapText="1"/>
    </xf>
    <xf numFmtId="0" fontId="1" fillId="0" borderId="1" xfId="0" applyFont="1" applyBorder="1" applyAlignment="1">
      <alignment horizontal="center" wrapText="1"/>
    </xf>
    <xf numFmtId="0" fontId="1" fillId="19" borderId="20" xfId="0" applyFont="1" applyFill="1" applyBorder="1" applyAlignment="1">
      <alignment horizontal="center" wrapText="1"/>
    </xf>
    <xf numFmtId="0" fontId="1" fillId="19" borderId="21" xfId="0" applyFont="1" applyFill="1" applyBorder="1" applyAlignment="1">
      <alignment horizontal="center" wrapText="1"/>
    </xf>
    <xf numFmtId="0" fontId="1" fillId="10" borderId="20" xfId="0" applyFont="1" applyFill="1" applyBorder="1" applyAlignment="1">
      <alignment horizontal="center" wrapText="1"/>
    </xf>
    <xf numFmtId="0" fontId="1" fillId="10" borderId="21" xfId="0" applyFont="1" applyFill="1" applyBorder="1" applyAlignment="1">
      <alignment horizontal="center" wrapText="1"/>
    </xf>
    <xf numFmtId="0" fontId="1" fillId="0" borderId="22" xfId="0" applyFont="1" applyBorder="1" applyAlignment="1">
      <alignment wrapText="1"/>
    </xf>
    <xf numFmtId="0" fontId="1" fillId="19" borderId="23" xfId="0" applyFont="1" applyFill="1" applyBorder="1" applyAlignment="1">
      <alignment horizontal="center" wrapText="1"/>
    </xf>
    <xf numFmtId="0" fontId="1" fillId="10" borderId="23" xfId="0" applyFont="1" applyFill="1" applyBorder="1" applyAlignment="1">
      <alignment horizontal="center" wrapText="1"/>
    </xf>
    <xf numFmtId="0" fontId="1" fillId="0" borderId="22" xfId="0" applyFont="1" applyBorder="1" applyAlignment="1">
      <alignment wrapText="1"/>
    </xf>
    <xf numFmtId="0" fontId="5" fillId="0" borderId="24" xfId="0" applyFont="1" applyBorder="1" applyAlignment="1">
      <alignment horizontal="center" wrapText="1"/>
    </xf>
    <xf numFmtId="3" fontId="5" fillId="0" borderId="25" xfId="0" applyNumberFormat="1" applyFont="1" applyBorder="1" applyAlignment="1">
      <alignment horizontal="center" wrapText="1"/>
    </xf>
    <xf numFmtId="3" fontId="5" fillId="10" borderId="25" xfId="0" applyNumberFormat="1" applyFont="1" applyFill="1" applyBorder="1" applyAlignment="1">
      <alignment horizontal="center" wrapText="1"/>
    </xf>
    <xf numFmtId="3" fontId="5" fillId="10" borderId="26" xfId="0" applyNumberFormat="1" applyFont="1" applyFill="1" applyBorder="1" applyAlignment="1">
      <alignment horizontal="center" wrapText="1"/>
    </xf>
    <xf numFmtId="0" fontId="1" fillId="0" borderId="1" xfId="0" applyFont="1" applyBorder="1" applyAlignment="1"/>
    <xf numFmtId="0" fontId="1" fillId="0" borderId="1" xfId="0" applyFont="1" applyBorder="1" applyAlignment="1"/>
    <xf numFmtId="0" fontId="1" fillId="0" borderId="0" xfId="0" applyFont="1" applyAlignment="1"/>
    <xf numFmtId="0" fontId="4" fillId="0" borderId="1" xfId="0" applyFont="1" applyBorder="1" applyAlignment="1"/>
    <xf numFmtId="0" fontId="4" fillId="0" borderId="1" xfId="0" applyFont="1" applyBorder="1"/>
    <xf numFmtId="0" fontId="15" fillId="0" borderId="0" xfId="0" applyFont="1" applyAlignment="1"/>
    <xf numFmtId="0" fontId="5" fillId="0" borderId="1" xfId="0" applyFont="1" applyBorder="1" applyAlignment="1">
      <alignment horizontal="left"/>
    </xf>
    <xf numFmtId="0" fontId="12" fillId="0" borderId="1" xfId="0" applyFont="1" applyBorder="1" applyAlignment="1">
      <alignment horizontal="left"/>
    </xf>
    <xf numFmtId="0" fontId="5" fillId="0" borderId="1" xfId="0" applyFont="1" applyBorder="1" applyAlignment="1">
      <alignment horizontal="left" wrapText="1"/>
    </xf>
    <xf numFmtId="0" fontId="5" fillId="0" borderId="1" xfId="0" applyFont="1" applyBorder="1" applyAlignment="1">
      <alignment horizontal="left" wrapText="1"/>
    </xf>
    <xf numFmtId="0" fontId="1" fillId="5" borderId="0" xfId="0" applyFont="1" applyFill="1" applyAlignment="1"/>
    <xf numFmtId="0" fontId="1" fillId="0" borderId="0" xfId="0" applyFont="1" applyAlignment="1">
      <alignment horizontal="center"/>
    </xf>
    <xf numFmtId="0" fontId="1" fillId="0" borderId="27" xfId="0" applyFont="1" applyBorder="1" applyAlignment="1">
      <alignment wrapText="1"/>
    </xf>
    <xf numFmtId="0" fontId="1" fillId="0" borderId="14" xfId="0" applyFont="1" applyBorder="1" applyAlignment="1">
      <alignment horizontal="center" wrapText="1"/>
    </xf>
    <xf numFmtId="0" fontId="1" fillId="0" borderId="25" xfId="0" applyFont="1" applyBorder="1" applyAlignment="1">
      <alignment horizontal="center" wrapText="1"/>
    </xf>
    <xf numFmtId="0" fontId="1" fillId="19" borderId="25" xfId="0" applyFont="1" applyFill="1" applyBorder="1" applyAlignment="1">
      <alignment horizontal="center" wrapText="1"/>
    </xf>
    <xf numFmtId="0" fontId="1" fillId="19" borderId="26" xfId="0" applyFont="1" applyFill="1" applyBorder="1" applyAlignment="1">
      <alignment horizontal="center" wrapText="1"/>
    </xf>
    <xf numFmtId="0" fontId="5" fillId="23" borderId="18" xfId="0" applyFont="1" applyFill="1" applyBorder="1" applyAlignment="1">
      <alignment horizontal="center" vertical="center" wrapText="1"/>
    </xf>
    <xf numFmtId="0" fontId="5" fillId="23" borderId="18" xfId="0" applyFont="1" applyFill="1" applyBorder="1" applyAlignment="1">
      <alignment horizontal="center" vertical="center" wrapText="1"/>
    </xf>
    <xf numFmtId="0" fontId="1" fillId="24" borderId="20" xfId="0" applyFont="1" applyFill="1" applyBorder="1" applyAlignment="1">
      <alignment horizontal="center" wrapText="1"/>
    </xf>
    <xf numFmtId="0" fontId="1" fillId="25" borderId="21" xfId="0" applyFont="1" applyFill="1" applyBorder="1" applyAlignment="1">
      <alignment horizontal="center" wrapText="1"/>
    </xf>
    <xf numFmtId="0" fontId="1" fillId="25" borderId="23" xfId="0" applyFont="1" applyFill="1" applyBorder="1" applyAlignment="1">
      <alignment horizontal="center" wrapText="1"/>
    </xf>
    <xf numFmtId="0" fontId="1" fillId="24" borderId="25" xfId="0" applyFont="1" applyFill="1" applyBorder="1" applyAlignment="1">
      <alignment horizontal="center" wrapText="1"/>
    </xf>
    <xf numFmtId="0" fontId="1" fillId="25" borderId="26" xfId="0" applyFont="1" applyFill="1" applyBorder="1" applyAlignment="1">
      <alignment horizontal="center" wrapText="1"/>
    </xf>
    <xf numFmtId="0" fontId="3" fillId="0" borderId="3" xfId="0" applyFont="1" applyBorder="1"/>
    <xf numFmtId="0" fontId="3" fillId="0" borderId="4" xfId="0" applyFont="1" applyBorder="1"/>
    <xf numFmtId="0" fontId="5" fillId="14" borderId="9" xfId="0" applyFont="1" applyFill="1" applyBorder="1" applyAlignment="1">
      <alignment horizontal="center" wrapText="1"/>
    </xf>
    <xf numFmtId="0" fontId="3" fillId="0" borderId="10" xfId="0" applyFont="1" applyBorder="1"/>
    <xf numFmtId="0" fontId="3" fillId="0" borderId="11" xfId="0" applyFont="1" applyBorder="1"/>
    <xf numFmtId="0" fontId="5" fillId="14" borderId="8" xfId="0" applyFont="1" applyFill="1" applyBorder="1" applyAlignment="1">
      <alignment horizontal="center" wrapText="1"/>
    </xf>
    <xf numFmtId="0" fontId="3" fillId="0" borderId="14" xfId="0" applyFont="1" applyBorder="1"/>
    <xf numFmtId="0" fontId="3" fillId="0" borderId="17" xfId="0" applyFont="1" applyBorder="1"/>
    <xf numFmtId="0" fontId="5" fillId="14" borderId="12" xfId="0" applyFont="1" applyFill="1" applyBorder="1" applyAlignment="1">
      <alignment horizontal="center" wrapText="1"/>
    </xf>
    <xf numFmtId="0" fontId="3" fillId="0" borderId="15" xfId="0" applyFont="1" applyBorder="1"/>
    <xf numFmtId="0" fontId="3" fillId="0" borderId="19" xfId="0" applyFont="1" applyBorder="1"/>
    <xf numFmtId="0" fontId="5" fillId="14" borderId="2" xfId="0" applyFont="1" applyFill="1" applyBorder="1" applyAlignment="1">
      <alignment horizontal="center" wrapText="1"/>
    </xf>
    <xf numFmtId="0" fontId="5" fillId="23" borderId="7" xfId="0" applyFont="1" applyFill="1" applyBorder="1" applyAlignment="1">
      <alignment horizontal="center" wrapText="1"/>
    </xf>
    <xf numFmtId="0" fontId="3" fillId="0" borderId="13" xfId="0" applyFont="1" applyBorder="1"/>
    <xf numFmtId="0" fontId="3" fillId="0" borderId="16" xfId="0" applyFont="1" applyBorder="1"/>
    <xf numFmtId="0" fontId="5" fillId="23" borderId="8" xfId="0" applyFont="1" applyFill="1" applyBorder="1" applyAlignment="1">
      <alignment horizontal="center" wrapText="1"/>
    </xf>
    <xf numFmtId="0" fontId="5" fillId="23" borderId="9" xfId="0" applyFont="1" applyFill="1" applyBorder="1" applyAlignment="1">
      <alignment horizontal="center" wrapText="1"/>
    </xf>
    <xf numFmtId="0" fontId="5" fillId="23" borderId="12" xfId="0" applyFont="1" applyFill="1" applyBorder="1" applyAlignment="1">
      <alignment horizontal="center" wrapText="1"/>
    </xf>
    <xf numFmtId="0" fontId="5" fillId="14" borderId="7" xfId="0" applyFont="1" applyFill="1" applyBorder="1" applyAlignment="1">
      <alignment horizontal="center" wrapText="1"/>
    </xf>
    <xf numFmtId="0" fontId="5" fillId="23" borderId="2" xfId="0" applyFont="1" applyFill="1" applyBorder="1" applyAlignment="1">
      <alignment horizontal="center" wrapText="1"/>
    </xf>
    <xf numFmtId="0" fontId="5" fillId="23" borderId="7" xfId="0" applyFont="1" applyFill="1" applyBorder="1" applyAlignment="1">
      <alignment horizontal="center" vertical="center" wrapText="1"/>
    </xf>
    <xf numFmtId="0" fontId="5" fillId="23" borderId="8" xfId="0" applyFont="1" applyFill="1" applyBorder="1" applyAlignment="1">
      <alignment horizontal="center" vertical="center" wrapText="1"/>
    </xf>
    <xf numFmtId="0" fontId="5" fillId="23" borderId="9" xfId="0" applyFont="1" applyFill="1" applyBorder="1" applyAlignment="1">
      <alignment horizontal="center" vertical="center" wrapText="1"/>
    </xf>
    <xf numFmtId="0" fontId="5" fillId="23" borderId="12" xfId="0" applyFont="1" applyFill="1" applyBorder="1" applyAlignment="1">
      <alignment horizontal="center" vertical="center" wrapText="1"/>
    </xf>
    <xf numFmtId="0" fontId="5" fillId="23" borderId="2" xfId="0" applyFont="1" applyFill="1" applyBorder="1" applyAlignment="1">
      <alignment horizontal="center" vertical="center" wrapText="1"/>
    </xf>
    <xf numFmtId="0" fontId="1" fillId="0" borderId="28" xfId="0" applyFont="1" applyBorder="1" applyAlignment="1">
      <alignment horizontal="center" vertical="center"/>
    </xf>
    <xf numFmtId="1" fontId="2" fillId="2" borderId="28" xfId="0" applyNumberFormat="1" applyFont="1" applyFill="1" applyBorder="1" applyAlignment="1">
      <alignment horizontal="center" vertical="center" wrapText="1"/>
    </xf>
    <xf numFmtId="0" fontId="3" fillId="0" borderId="28" xfId="0" applyFont="1" applyBorder="1"/>
    <xf numFmtId="0" fontId="2" fillId="3" borderId="28" xfId="0" applyFont="1" applyFill="1" applyBorder="1" applyAlignment="1">
      <alignment horizontal="center" vertical="center" wrapText="1"/>
    </xf>
    <xf numFmtId="0" fontId="2" fillId="4" borderId="28" xfId="0" applyFont="1" applyFill="1" applyBorder="1" applyAlignment="1">
      <alignment horizontal="center" vertical="center"/>
    </xf>
    <xf numFmtId="0" fontId="2" fillId="6" borderId="28" xfId="0" applyFont="1" applyFill="1" applyBorder="1" applyAlignment="1">
      <alignment horizontal="center" vertical="center"/>
    </xf>
    <xf numFmtId="0" fontId="4" fillId="7" borderId="28" xfId="0" applyFont="1" applyFill="1" applyBorder="1" applyAlignment="1">
      <alignment horizontal="center" vertical="center"/>
    </xf>
    <xf numFmtId="0" fontId="0" fillId="0" borderId="28" xfId="0" applyFont="1" applyBorder="1" applyAlignment="1"/>
    <xf numFmtId="1" fontId="5" fillId="8" borderId="28" xfId="0" applyNumberFormat="1" applyFont="1" applyFill="1" applyBorder="1" applyAlignment="1">
      <alignment horizontal="center" vertical="center" wrapText="1"/>
    </xf>
    <xf numFmtId="0" fontId="5" fillId="8" borderId="2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6" borderId="28" xfId="0" applyFont="1" applyFill="1" applyBorder="1" applyAlignment="1">
      <alignment horizontal="center" vertical="center" wrapText="1"/>
    </xf>
    <xf numFmtId="164" fontId="2" fillId="2" borderId="28" xfId="0" applyNumberFormat="1" applyFont="1" applyFill="1" applyBorder="1" applyAlignment="1">
      <alignment horizontal="center" vertical="center" wrapText="1"/>
    </xf>
    <xf numFmtId="0" fontId="2" fillId="30" borderId="28" xfId="0" applyFont="1" applyFill="1" applyBorder="1" applyAlignment="1">
      <alignment horizontal="center" vertical="center" wrapText="1"/>
    </xf>
    <xf numFmtId="0" fontId="2" fillId="9" borderId="28"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31" borderId="28" xfId="0" applyFont="1" applyFill="1" applyBorder="1" applyAlignment="1">
      <alignment horizontal="center" vertical="center" wrapText="1"/>
    </xf>
    <xf numFmtId="0" fontId="2" fillId="33" borderId="28" xfId="0" applyFont="1" applyFill="1" applyBorder="1" applyAlignment="1">
      <alignment horizontal="center" vertical="center" wrapText="1"/>
    </xf>
    <xf numFmtId="49" fontId="2" fillId="33" borderId="28" xfId="0" applyNumberFormat="1" applyFont="1" applyFill="1" applyBorder="1" applyAlignment="1">
      <alignment horizontal="center" vertical="center" wrapText="1"/>
    </xf>
    <xf numFmtId="0" fontId="2" fillId="11" borderId="28" xfId="0" applyFont="1" applyFill="1" applyBorder="1" applyAlignment="1">
      <alignment horizontal="center" vertical="center" wrapText="1"/>
    </xf>
    <xf numFmtId="0" fontId="2" fillId="12" borderId="28" xfId="0" applyFont="1" applyFill="1" applyBorder="1" applyAlignment="1">
      <alignment horizontal="center" vertical="center" wrapText="1"/>
    </xf>
    <xf numFmtId="164" fontId="2" fillId="13" borderId="28" xfId="0" applyNumberFormat="1" applyFont="1" applyFill="1" applyBorder="1" applyAlignment="1">
      <alignment horizontal="center" vertical="center" wrapText="1"/>
    </xf>
    <xf numFmtId="9" fontId="2" fillId="13" borderId="28" xfId="0" applyNumberFormat="1" applyFont="1" applyFill="1" applyBorder="1" applyAlignment="1">
      <alignment horizontal="center" vertical="center" wrapText="1"/>
    </xf>
    <xf numFmtId="10" fontId="2" fillId="12" borderId="28" xfId="0" applyNumberFormat="1" applyFont="1" applyFill="1" applyBorder="1" applyAlignment="1">
      <alignment horizontal="center" vertical="center" wrapText="1"/>
    </xf>
    <xf numFmtId="164" fontId="2" fillId="12" borderId="28" xfId="0" applyNumberFormat="1" applyFont="1" applyFill="1" applyBorder="1" applyAlignment="1">
      <alignment horizontal="center" vertical="center" wrapText="1"/>
    </xf>
    <xf numFmtId="1" fontId="2" fillId="14" borderId="28" xfId="0" applyNumberFormat="1" applyFont="1" applyFill="1" applyBorder="1" applyAlignment="1">
      <alignment horizontal="center" vertical="center" wrapText="1"/>
    </xf>
    <xf numFmtId="0" fontId="6" fillId="7" borderId="28" xfId="0" applyFont="1" applyFill="1" applyBorder="1" applyAlignment="1">
      <alignment horizontal="center" vertical="center" wrapText="1"/>
    </xf>
    <xf numFmtId="0" fontId="4" fillId="0" borderId="28" xfId="0" applyFont="1" applyBorder="1" applyAlignment="1"/>
    <xf numFmtId="1" fontId="4" fillId="0" borderId="28" xfId="0" applyNumberFormat="1" applyFont="1" applyBorder="1" applyAlignment="1">
      <alignment horizontal="center" vertical="center"/>
    </xf>
    <xf numFmtId="0" fontId="4" fillId="0" borderId="28" xfId="0" applyFont="1" applyBorder="1" applyAlignment="1">
      <alignment horizontal="center" vertical="center"/>
    </xf>
    <xf numFmtId="0" fontId="4" fillId="27" borderId="28" xfId="0" applyFont="1" applyFill="1" applyBorder="1" applyAlignment="1"/>
    <xf numFmtId="164" fontId="4" fillId="0" borderId="28" xfId="0" applyNumberFormat="1" applyFont="1" applyBorder="1" applyAlignment="1">
      <alignment horizontal="center"/>
    </xf>
    <xf numFmtId="0" fontId="4" fillId="0" borderId="28" xfId="0" applyFont="1" applyBorder="1" applyAlignment="1">
      <alignment horizontal="center"/>
    </xf>
    <xf numFmtId="164" fontId="4" fillId="0" borderId="28" xfId="0" applyNumberFormat="1" applyFont="1" applyBorder="1" applyAlignment="1">
      <alignment horizontal="center" vertical="center"/>
    </xf>
    <xf numFmtId="0" fontId="4" fillId="27" borderId="28" xfId="0" applyFont="1" applyFill="1" applyBorder="1"/>
    <xf numFmtId="49" fontId="4" fillId="27" borderId="28" xfId="0" applyNumberFormat="1" applyFont="1" applyFill="1" applyBorder="1"/>
    <xf numFmtId="0" fontId="4" fillId="0" borderId="28" xfId="0" applyFont="1" applyBorder="1" applyAlignment="1">
      <alignment horizontal="center" vertical="center" wrapText="1"/>
    </xf>
    <xf numFmtId="0" fontId="4" fillId="0" borderId="28" xfId="0" applyFont="1" applyBorder="1"/>
    <xf numFmtId="9" fontId="4" fillId="0" borderId="28" xfId="0" applyNumberFormat="1" applyFont="1" applyBorder="1" applyAlignment="1">
      <alignment horizontal="center" vertical="center"/>
    </xf>
    <xf numFmtId="165" fontId="7" fillId="15" borderId="28" xfId="0" applyNumberFormat="1" applyFont="1" applyFill="1" applyBorder="1" applyAlignment="1">
      <alignment horizontal="center" vertical="center"/>
    </xf>
    <xf numFmtId="10" fontId="4" fillId="0" borderId="28" xfId="0" applyNumberFormat="1" applyFont="1" applyBorder="1" applyAlignment="1">
      <alignment horizontal="center" vertical="center"/>
    </xf>
    <xf numFmtId="0" fontId="4" fillId="16" borderId="28" xfId="0" applyFont="1" applyFill="1" applyBorder="1" applyAlignment="1"/>
    <xf numFmtId="165" fontId="9" fillId="34" borderId="28" xfId="0" applyNumberFormat="1" applyFont="1" applyFill="1" applyBorder="1" applyAlignment="1">
      <alignment horizontal="right"/>
    </xf>
    <xf numFmtId="49" fontId="9" fillId="34" borderId="28" xfId="0" applyNumberFormat="1" applyFont="1" applyFill="1" applyBorder="1" applyAlignment="1">
      <alignment horizontal="center"/>
    </xf>
    <xf numFmtId="165" fontId="10" fillId="15" borderId="28" xfId="0" applyNumberFormat="1" applyFont="1" applyFill="1" applyBorder="1" applyAlignment="1">
      <alignment horizontal="center" vertical="center"/>
    </xf>
    <xf numFmtId="0" fontId="4" fillId="29" borderId="28" xfId="0" applyFont="1" applyFill="1" applyBorder="1" applyAlignment="1"/>
    <xf numFmtId="0" fontId="4" fillId="29" borderId="28" xfId="0" applyFont="1" applyFill="1" applyBorder="1"/>
    <xf numFmtId="0" fontId="0" fillId="27" borderId="28" xfId="0" applyFont="1" applyFill="1" applyBorder="1" applyAlignment="1"/>
    <xf numFmtId="0" fontId="4" fillId="28" borderId="28" xfId="0" applyFont="1" applyFill="1" applyBorder="1" applyAlignment="1"/>
    <xf numFmtId="0" fontId="4" fillId="17" borderId="28" xfId="0" applyFont="1" applyFill="1" applyBorder="1" applyAlignment="1">
      <alignment horizontal="center"/>
    </xf>
    <xf numFmtId="0" fontId="4" fillId="17" borderId="28" xfId="0" applyFont="1" applyFill="1" applyBorder="1" applyAlignment="1">
      <alignment horizontal="center" vertical="center"/>
    </xf>
    <xf numFmtId="0" fontId="4" fillId="32" borderId="28" xfId="0" applyFont="1" applyFill="1" applyBorder="1" applyAlignment="1"/>
    <xf numFmtId="164" fontId="4" fillId="17" borderId="28" xfId="0" applyNumberFormat="1" applyFont="1" applyFill="1" applyBorder="1" applyAlignment="1">
      <alignment horizontal="center" vertical="center"/>
    </xf>
    <xf numFmtId="0" fontId="4" fillId="32" borderId="28" xfId="0" applyFont="1" applyFill="1" applyBorder="1"/>
    <xf numFmtId="49" fontId="4" fillId="32" borderId="28" xfId="0" applyNumberFormat="1" applyFont="1" applyFill="1" applyBorder="1"/>
    <xf numFmtId="0" fontId="4" fillId="17" borderId="28" xfId="0" applyFont="1" applyFill="1" applyBorder="1" applyAlignment="1">
      <alignment horizontal="center" vertical="center" wrapText="1"/>
    </xf>
    <xf numFmtId="165" fontId="9" fillId="27" borderId="28" xfId="0" applyNumberFormat="1" applyFont="1" applyFill="1" applyBorder="1" applyAlignment="1">
      <alignment horizontal="right"/>
    </xf>
    <xf numFmtId="49" fontId="9" fillId="27" borderId="28" xfId="0" applyNumberFormat="1" applyFont="1" applyFill="1" applyBorder="1" applyAlignment="1">
      <alignment horizontal="center"/>
    </xf>
    <xf numFmtId="10" fontId="9" fillId="0" borderId="28" xfId="0" applyNumberFormat="1" applyFont="1" applyBorder="1"/>
    <xf numFmtId="0" fontId="9" fillId="27" borderId="28" xfId="0" applyFont="1" applyFill="1" applyBorder="1" applyAlignment="1"/>
    <xf numFmtId="49" fontId="9" fillId="27" borderId="28" xfId="0" applyNumberFormat="1" applyFont="1" applyFill="1" applyBorder="1" applyAlignment="1"/>
    <xf numFmtId="166" fontId="4" fillId="0" borderId="28" xfId="0" applyNumberFormat="1" applyFont="1" applyBorder="1" applyAlignment="1">
      <alignment horizontal="center" vertical="center"/>
    </xf>
    <xf numFmtId="164" fontId="4" fillId="27" borderId="28" xfId="0" applyNumberFormat="1" applyFont="1" applyFill="1" applyBorder="1" applyAlignment="1">
      <alignment horizontal="center" vertical="center"/>
    </xf>
    <xf numFmtId="49" fontId="4" fillId="27" borderId="28" xfId="0" applyNumberFormat="1" applyFont="1" applyFill="1" applyBorder="1" applyAlignment="1"/>
    <xf numFmtId="0" fontId="4" fillId="16" borderId="28" xfId="0" applyFont="1" applyFill="1" applyBorder="1" applyAlignment="1">
      <alignment horizontal="center" vertical="center"/>
    </xf>
    <xf numFmtId="167" fontId="10" fillId="15" borderId="28" xfId="0" applyNumberFormat="1" applyFont="1" applyFill="1" applyBorder="1" applyAlignment="1">
      <alignment horizontal="center" vertical="center"/>
    </xf>
    <xf numFmtId="0" fontId="12" fillId="0" borderId="28" xfId="0" applyFont="1" applyBorder="1" applyAlignment="1"/>
    <xf numFmtId="0" fontId="12" fillId="0" borderId="28" xfId="0" applyFont="1" applyBorder="1" applyAlignment="1">
      <alignment horizontal="center"/>
    </xf>
    <xf numFmtId="0" fontId="1" fillId="0" borderId="28" xfId="0" applyFont="1" applyBorder="1" applyAlignment="1">
      <alignment horizontal="center"/>
    </xf>
    <xf numFmtId="164" fontId="12" fillId="0" borderId="28" xfId="0" applyNumberFormat="1" applyFont="1" applyBorder="1" applyAlignment="1">
      <alignment horizontal="center"/>
    </xf>
    <xf numFmtId="0" fontId="12" fillId="27" borderId="28" xfId="0" applyFont="1" applyFill="1" applyBorder="1" applyAlignment="1"/>
    <xf numFmtId="49" fontId="12" fillId="27" borderId="28" xfId="0" applyNumberFormat="1" applyFont="1" applyFill="1" applyBorder="1" applyAlignment="1"/>
    <xf numFmtId="0" fontId="12" fillId="0" borderId="28" xfId="0" applyFont="1" applyBorder="1" applyAlignment="1">
      <alignment horizontal="center" wrapText="1"/>
    </xf>
    <xf numFmtId="0" fontId="12" fillId="0" borderId="28" xfId="0" applyFont="1" applyBorder="1"/>
    <xf numFmtId="10" fontId="12" fillId="0" borderId="28" xfId="0" applyNumberFormat="1" applyFont="1" applyBorder="1"/>
    <xf numFmtId="0" fontId="12" fillId="18" borderId="28" xfId="0" applyFont="1" applyFill="1" applyBorder="1" applyAlignment="1">
      <alignment horizontal="center"/>
    </xf>
    <xf numFmtId="165" fontId="12" fillId="15" borderId="28" xfId="0" applyNumberFormat="1" applyFont="1" applyFill="1" applyBorder="1"/>
    <xf numFmtId="0" fontId="9" fillId="27" borderId="28" xfId="0" applyFont="1" applyFill="1" applyBorder="1" applyAlignment="1">
      <alignment horizontal="center"/>
    </xf>
    <xf numFmtId="168" fontId="4" fillId="0" borderId="28" xfId="0" applyNumberFormat="1" applyFont="1" applyBorder="1" applyAlignment="1"/>
    <xf numFmtId="168" fontId="4" fillId="0" borderId="28" xfId="0" applyNumberFormat="1" applyFont="1" applyBorder="1" applyAlignment="1">
      <alignment horizontal="center" vertical="center"/>
    </xf>
    <xf numFmtId="49" fontId="4" fillId="27" borderId="28" xfId="0" applyNumberFormat="1" applyFont="1" applyFill="1" applyBorder="1" applyAlignment="1">
      <alignment horizontal="center" vertical="center"/>
    </xf>
    <xf numFmtId="9" fontId="4" fillId="0" borderId="28" xfId="0" applyNumberFormat="1" applyFont="1" applyBorder="1" applyAlignment="1"/>
    <xf numFmtId="168" fontId="4" fillId="0" borderId="28" xfId="0" applyNumberFormat="1" applyFont="1" applyBorder="1" applyAlignment="1">
      <alignment horizontal="center"/>
    </xf>
    <xf numFmtId="164" fontId="4" fillId="27" borderId="28" xfId="0" applyNumberFormat="1" applyFont="1" applyFill="1" applyBorder="1" applyAlignment="1"/>
    <xf numFmtId="0" fontId="13" fillId="27" borderId="28" xfId="0" applyFont="1" applyFill="1" applyBorder="1" applyAlignment="1">
      <alignment horizontal="center"/>
    </xf>
    <xf numFmtId="0" fontId="7" fillId="15" borderId="28" xfId="0" applyFont="1" applyFill="1" applyBorder="1" applyAlignment="1">
      <alignment horizontal="center" vertical="center"/>
    </xf>
    <xf numFmtId="166" fontId="10" fillId="15" borderId="28" xfId="0" applyNumberFormat="1" applyFont="1" applyFill="1" applyBorder="1" applyAlignment="1">
      <alignment horizontal="center" vertical="center"/>
    </xf>
    <xf numFmtId="169" fontId="10" fillId="15" borderId="28" xfId="0" applyNumberFormat="1" applyFont="1" applyFill="1" applyBorder="1" applyAlignment="1">
      <alignment horizontal="center" vertical="center"/>
    </xf>
    <xf numFmtId="0" fontId="1" fillId="35" borderId="28" xfId="0" applyFont="1" applyFill="1" applyBorder="1" applyAlignment="1">
      <alignment horizontal="center" vertical="center"/>
    </xf>
    <xf numFmtId="0" fontId="2" fillId="34" borderId="28" xfId="0" applyFont="1" applyFill="1" applyBorder="1" applyAlignment="1">
      <alignment horizontal="center" vertical="center" wrapText="1"/>
    </xf>
    <xf numFmtId="0" fontId="4" fillId="27" borderId="28" xfId="0" applyFont="1" applyFill="1" applyBorder="1" applyAlignment="1">
      <alignment horizontal="center"/>
    </xf>
    <xf numFmtId="0" fontId="4" fillId="29" borderId="28" xfId="0" applyFont="1" applyFill="1" applyBorder="1" applyAlignment="1">
      <alignment horizontal="center"/>
    </xf>
    <xf numFmtId="0" fontId="12" fillId="29" borderId="28" xfId="0" applyFont="1" applyFill="1" applyBorder="1" applyAlignment="1">
      <alignment horizontal="center"/>
    </xf>
    <xf numFmtId="0" fontId="2" fillId="34" borderId="28" xfId="0" applyFont="1" applyFill="1" applyBorder="1" applyAlignment="1">
      <alignment horizontal="center" vertical="center" wrapText="1"/>
    </xf>
    <xf numFmtId="0" fontId="3" fillId="27" borderId="28" xfId="0" applyFont="1" applyFill="1" applyBorder="1"/>
    <xf numFmtId="164" fontId="2" fillId="34" borderId="28" xfId="0" applyNumberFormat="1" applyFont="1" applyFill="1" applyBorder="1" applyAlignment="1">
      <alignment horizontal="center" vertical="center" wrapText="1"/>
    </xf>
    <xf numFmtId="0" fontId="9" fillId="34" borderId="28" xfId="0" applyFont="1" applyFill="1" applyBorder="1" applyAlignment="1"/>
    <xf numFmtId="0" fontId="11" fillId="27" borderId="28" xfId="0" applyFont="1" applyFill="1" applyBorder="1" applyAlignment="1"/>
    <xf numFmtId="168" fontId="4" fillId="27" borderId="28" xfId="0" applyNumberFormat="1" applyFont="1" applyFill="1" applyBorder="1" applyAlignment="1"/>
    <xf numFmtId="0" fontId="2" fillId="36" borderId="28" xfId="0" applyFont="1" applyFill="1" applyBorder="1" applyAlignment="1">
      <alignment horizontal="center" vertical="center" wrapText="1"/>
    </xf>
    <xf numFmtId="0" fontId="1" fillId="27" borderId="28" xfId="0" applyFont="1" applyFill="1" applyBorder="1" applyAlignment="1">
      <alignment horizontal="center" vertical="center"/>
    </xf>
    <xf numFmtId="0" fontId="5" fillId="34" borderId="28" xfId="0" applyFont="1" applyFill="1" applyBorder="1" applyAlignment="1">
      <alignment horizontal="center" vertical="center" wrapText="1"/>
    </xf>
    <xf numFmtId="0" fontId="8" fillId="37" borderId="28" xfId="0" applyFont="1" applyFill="1" applyBorder="1" applyAlignment="1"/>
  </cellXfs>
  <cellStyles count="1">
    <cellStyle name="Normal" xfId="0" builtinId="0"/>
  </cellStyles>
  <dxfs count="9">
    <dxf>
      <fill>
        <patternFill patternType="solid">
          <fgColor rgb="FFD9EAD3"/>
          <bgColor rgb="FFD9EAD3"/>
        </patternFill>
      </fill>
    </dxf>
    <dxf>
      <font>
        <color rgb="FF000000"/>
      </font>
      <fill>
        <patternFill patternType="solid">
          <fgColor rgb="FFFFF2CC"/>
          <bgColor rgb="FFFFF2CC"/>
        </patternFill>
      </fill>
    </dxf>
    <dxf>
      <fill>
        <patternFill patternType="solid">
          <fgColor rgb="FFD9EAD3"/>
          <bgColor rgb="FFD9EAD3"/>
        </patternFill>
      </fill>
    </dxf>
    <dxf>
      <fill>
        <patternFill patternType="solid">
          <fgColor rgb="FFC9DAF8"/>
          <bgColor rgb="FFC9DAF8"/>
        </patternFill>
      </fill>
    </dxf>
    <dxf>
      <fill>
        <patternFill patternType="solid">
          <fgColor rgb="FFF4CCCC"/>
          <bgColor rgb="FFF4CCCC"/>
        </patternFill>
      </fill>
    </dxf>
    <dxf>
      <fill>
        <patternFill patternType="solid">
          <fgColor rgb="FF9FC5E8"/>
          <bgColor rgb="FF9FC5E8"/>
        </patternFill>
      </fill>
    </dxf>
    <dxf>
      <fill>
        <patternFill patternType="solid">
          <fgColor rgb="FFD9EAD3"/>
          <bgColor rgb="FFD9EAD3"/>
        </patternFill>
      </fill>
    </dxf>
    <dxf>
      <fill>
        <patternFill patternType="solid">
          <fgColor rgb="FFFFF2CC"/>
          <bgColor rgb="FFFFF2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1">
                <a:solidFill>
                  <a:srgbClr val="1C4587"/>
                </a:solidFill>
                <a:latin typeface="Roboto"/>
              </a:defRPr>
            </a:pPr>
            <a:r>
              <a:rPr b="1">
                <a:solidFill>
                  <a:srgbClr val="1C4587"/>
                </a:solidFill>
                <a:latin typeface="Roboto"/>
              </a:rPr>
              <a:t>Consolidado Planes de Mejoramiento x Proceso - Corte 19 de Diciembre de 2024</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spPr>
            <a:solidFill>
              <a:srgbClr val="3D85C6"/>
            </a:solidFill>
            <a:ln cmpd="sng">
              <a:solidFill>
                <a:srgbClr val="000000"/>
              </a:solidFill>
            </a:ln>
          </c:spPr>
          <c:invertIfNegative val="1"/>
          <c:dPt>
            <c:idx val="0"/>
            <c:invertIfNegative val="1"/>
            <c:bubble3D val="0"/>
            <c:spPr>
              <a:solidFill>
                <a:srgbClr val="CFE2F3"/>
              </a:solidFill>
              <a:ln cmpd="sng">
                <a:solidFill>
                  <a:srgbClr val="000000"/>
                </a:solidFill>
              </a:ln>
            </c:spPr>
            <c:extLst>
              <c:ext xmlns:c16="http://schemas.microsoft.com/office/drawing/2014/chart" uri="{C3380CC4-5D6E-409C-BE32-E72D297353CC}">
                <c16:uniqueId val="{00000001-3BC8-4D22-A2D6-F1E5D040A1DB}"/>
              </c:ext>
            </c:extLst>
          </c:dPt>
          <c:dPt>
            <c:idx val="1"/>
            <c:invertIfNegative val="1"/>
            <c:bubble3D val="0"/>
            <c:spPr>
              <a:solidFill>
                <a:srgbClr val="B6D7A8"/>
              </a:solidFill>
              <a:ln cmpd="sng">
                <a:solidFill>
                  <a:srgbClr val="000000"/>
                </a:solidFill>
              </a:ln>
            </c:spPr>
            <c:extLst>
              <c:ext xmlns:c16="http://schemas.microsoft.com/office/drawing/2014/chart" uri="{C3380CC4-5D6E-409C-BE32-E72D297353CC}">
                <c16:uniqueId val="{00000003-3BC8-4D22-A2D6-F1E5D040A1DB}"/>
              </c:ext>
            </c:extLst>
          </c:dPt>
          <c:dPt>
            <c:idx val="2"/>
            <c:invertIfNegative val="1"/>
            <c:bubble3D val="0"/>
            <c:extLst>
              <c:ext xmlns:c16="http://schemas.microsoft.com/office/drawing/2014/chart" uri="{C3380CC4-5D6E-409C-BE32-E72D297353CC}">
                <c16:uniqueId val="{00000004-3BC8-4D22-A2D6-F1E5D040A1DB}"/>
              </c:ext>
            </c:extLst>
          </c:dPt>
          <c:dPt>
            <c:idx val="3"/>
            <c:invertIfNegative val="1"/>
            <c:bubble3D val="0"/>
            <c:extLst>
              <c:ext xmlns:c16="http://schemas.microsoft.com/office/drawing/2014/chart" uri="{C3380CC4-5D6E-409C-BE32-E72D297353CC}">
                <c16:uniqueId val="{00000006-3BC8-4D22-A2D6-F1E5D040A1DB}"/>
              </c:ext>
            </c:extLst>
          </c:dPt>
          <c:dLbls>
            <c:spPr>
              <a:noFill/>
              <a:ln>
                <a:noFill/>
              </a:ln>
              <a:effectLst/>
            </c:spPr>
            <c:txPr>
              <a:bodyPr/>
              <a:lstStyle/>
              <a:p>
                <a:pPr lvl="0">
                  <a:defRPr sz="2000">
                    <a:solidFill>
                      <a:srgbClr val="000000"/>
                    </a:solidFill>
                    <a:latin typeface="Arial black"/>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Resumen'!$M$31:$M$34</c:f>
              <c:strCache>
                <c:ptCount val="4"/>
                <c:pt idx="0">
                  <c:v>No Confomidades</c:v>
                </c:pt>
                <c:pt idx="1">
                  <c:v>Observaciones</c:v>
                </c:pt>
                <c:pt idx="3">
                  <c:v>Acciones
(No Conformidades + Observaciones)</c:v>
                </c:pt>
              </c:strCache>
            </c:strRef>
          </c:cat>
          <c:val>
            <c:numRef>
              <c:f>'Cuadro Resumen'!$N$31:$N$34</c:f>
              <c:numCache>
                <c:formatCode>General</c:formatCode>
                <c:ptCount val="4"/>
                <c:pt idx="0">
                  <c:v>0</c:v>
                </c:pt>
                <c:pt idx="1">
                  <c:v>0</c:v>
                </c:pt>
                <c:pt idx="3">
                  <c:v>701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3BC8-4D22-A2D6-F1E5D040A1DB}"/>
            </c:ext>
          </c:extLst>
        </c:ser>
        <c:dLbls>
          <c:showLegendKey val="0"/>
          <c:showVal val="0"/>
          <c:showCatName val="0"/>
          <c:showSerName val="0"/>
          <c:showPercent val="0"/>
          <c:showBubbleSize val="0"/>
        </c:dLbls>
        <c:gapWidth val="150"/>
        <c:shape val="box"/>
        <c:axId val="1795690472"/>
        <c:axId val="1990851998"/>
        <c:axId val="0"/>
      </c:bar3DChart>
      <c:catAx>
        <c:axId val="1795690472"/>
        <c:scaling>
          <c:orientation val="minMax"/>
        </c:scaling>
        <c:delete val="0"/>
        <c:axPos val="b"/>
        <c:title>
          <c:tx>
            <c:rich>
              <a:bodyPr/>
              <a:lstStyle/>
              <a:p>
                <a:pPr lvl="0">
                  <a:defRPr b="0">
                    <a:solidFill>
                      <a:srgbClr val="000000"/>
                    </a:solidFill>
                    <a:latin typeface="Arial black"/>
                  </a:defRPr>
                </a:pPr>
                <a:endParaRPr/>
              </a:p>
            </c:rich>
          </c:tx>
          <c:overlay val="0"/>
        </c:title>
        <c:numFmt formatCode="General" sourceLinked="1"/>
        <c:majorTickMark val="none"/>
        <c:minorTickMark val="none"/>
        <c:tickLblPos val="nextTo"/>
        <c:txPr>
          <a:bodyPr/>
          <a:lstStyle/>
          <a:p>
            <a:pPr lvl="0">
              <a:defRPr b="0">
                <a:solidFill>
                  <a:srgbClr val="000000"/>
                </a:solidFill>
                <a:latin typeface="Arial black"/>
              </a:defRPr>
            </a:pPr>
            <a:endParaRPr lang="es-CO"/>
          </a:p>
        </c:txPr>
        <c:crossAx val="1990851998"/>
        <c:crosses val="autoZero"/>
        <c:auto val="1"/>
        <c:lblAlgn val="ctr"/>
        <c:lblOffset val="100"/>
        <c:noMultiLvlLbl val="1"/>
      </c:catAx>
      <c:valAx>
        <c:axId val="199085199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Arial black"/>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Arial black"/>
              </a:defRPr>
            </a:pPr>
            <a:endParaRPr lang="es-CO"/>
          </a:p>
        </c:txPr>
        <c:crossAx val="1795690472"/>
        <c:crosses val="autoZero"/>
        <c:crossBetween val="between"/>
      </c:valAx>
    </c:plotArea>
    <c:legend>
      <c:legendPos val="r"/>
      <c:overlay val="0"/>
      <c:txPr>
        <a:bodyPr/>
        <a:lstStyle/>
        <a:p>
          <a:pPr lvl="0">
            <a:defRPr b="0">
              <a:solidFill>
                <a:srgbClr val="1A1A1A"/>
              </a:solidFill>
              <a:latin typeface="Arial black"/>
            </a:defRPr>
          </a:pPr>
          <a:endParaRPr lang="es-CO"/>
        </a:p>
      </c:txPr>
    </c:legend>
    <c:plotVisOnly val="1"/>
    <c:dispBlanksAs val="zero"/>
    <c:showDLblsOverMax val="1"/>
  </c:chart>
  <c:spPr>
    <a:solidFill>
      <a:srgbClr val="F3F3F3"/>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1">
                <a:solidFill>
                  <a:srgbClr val="073763"/>
                </a:solidFill>
                <a:latin typeface="+mn-lt"/>
              </a:defRPr>
            </a:pPr>
            <a:r>
              <a:rPr b="1">
                <a:solidFill>
                  <a:srgbClr val="073763"/>
                </a:solidFill>
                <a:latin typeface="+mn-lt"/>
              </a:rPr>
              <a:t>Desagregado del Estado de las Acciones Registradas en la Matriz </a:t>
            </a:r>
          </a:p>
        </c:rich>
      </c:tx>
      <c:layout>
        <c:manualLayout>
          <c:xMode val="edge"/>
          <c:yMode val="edge"/>
          <c:x val="5.2195467422096319E-2"/>
          <c:y val="3.8558352402746E-2"/>
        </c:manualLayout>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stacked"/>
        <c:varyColors val="1"/>
        <c:ser>
          <c:idx val="0"/>
          <c:order val="0"/>
          <c:spPr>
            <a:solidFill>
              <a:srgbClr val="4285F4"/>
            </a:solidFill>
            <a:ln cmpd="sng">
              <a:solidFill>
                <a:srgbClr val="000000"/>
              </a:solidFill>
            </a:ln>
          </c:spPr>
          <c:invertIfNegative val="1"/>
          <c:dPt>
            <c:idx val="0"/>
            <c:invertIfNegative val="1"/>
            <c:bubble3D val="0"/>
            <c:spPr>
              <a:solidFill>
                <a:srgbClr val="6D9EEB"/>
              </a:solidFill>
              <a:ln cmpd="sng">
                <a:solidFill>
                  <a:srgbClr val="000000"/>
                </a:solidFill>
              </a:ln>
            </c:spPr>
            <c:extLst>
              <c:ext xmlns:c16="http://schemas.microsoft.com/office/drawing/2014/chart" uri="{C3380CC4-5D6E-409C-BE32-E72D297353CC}">
                <c16:uniqueId val="{00000001-B396-4107-B884-7399099E3A0A}"/>
              </c:ext>
            </c:extLst>
          </c:dPt>
          <c:dPt>
            <c:idx val="1"/>
            <c:invertIfNegative val="1"/>
            <c:bubble3D val="0"/>
            <c:spPr>
              <a:solidFill>
                <a:srgbClr val="FFFFFF"/>
              </a:solidFill>
              <a:ln cmpd="sng">
                <a:solidFill>
                  <a:srgbClr val="000000"/>
                </a:solidFill>
              </a:ln>
            </c:spPr>
            <c:extLst>
              <c:ext xmlns:c16="http://schemas.microsoft.com/office/drawing/2014/chart" uri="{C3380CC4-5D6E-409C-BE32-E72D297353CC}">
                <c16:uniqueId val="{00000003-B396-4107-B884-7399099E3A0A}"/>
              </c:ext>
            </c:extLst>
          </c:dPt>
          <c:dPt>
            <c:idx val="2"/>
            <c:invertIfNegative val="1"/>
            <c:bubble3D val="0"/>
            <c:spPr>
              <a:solidFill>
                <a:srgbClr val="D0E0E3"/>
              </a:solidFill>
              <a:ln cmpd="sng">
                <a:solidFill>
                  <a:srgbClr val="000000"/>
                </a:solidFill>
              </a:ln>
            </c:spPr>
            <c:extLst>
              <c:ext xmlns:c16="http://schemas.microsoft.com/office/drawing/2014/chart" uri="{C3380CC4-5D6E-409C-BE32-E72D297353CC}">
                <c16:uniqueId val="{00000005-B396-4107-B884-7399099E3A0A}"/>
              </c:ext>
            </c:extLst>
          </c:dPt>
          <c:dPt>
            <c:idx val="3"/>
            <c:invertIfNegative val="1"/>
            <c:bubble3D val="0"/>
            <c:spPr>
              <a:solidFill>
                <a:srgbClr val="D9EAD3"/>
              </a:solidFill>
              <a:ln cmpd="sng">
                <a:solidFill>
                  <a:srgbClr val="000000"/>
                </a:solidFill>
              </a:ln>
            </c:spPr>
            <c:extLst>
              <c:ext xmlns:c16="http://schemas.microsoft.com/office/drawing/2014/chart" uri="{C3380CC4-5D6E-409C-BE32-E72D297353CC}">
                <c16:uniqueId val="{00000007-B396-4107-B884-7399099E3A0A}"/>
              </c:ext>
            </c:extLst>
          </c:dPt>
          <c:dPt>
            <c:idx val="4"/>
            <c:invertIfNegative val="1"/>
            <c:bubble3D val="0"/>
            <c:spPr>
              <a:solidFill>
                <a:srgbClr val="FFF2CC"/>
              </a:solidFill>
              <a:ln cmpd="sng">
                <a:solidFill>
                  <a:srgbClr val="000000"/>
                </a:solidFill>
              </a:ln>
            </c:spPr>
            <c:extLst>
              <c:ext xmlns:c16="http://schemas.microsoft.com/office/drawing/2014/chart" uri="{C3380CC4-5D6E-409C-BE32-E72D297353CC}">
                <c16:uniqueId val="{00000009-B396-4107-B884-7399099E3A0A}"/>
              </c:ext>
            </c:extLst>
          </c:dPt>
          <c:dPt>
            <c:idx val="5"/>
            <c:invertIfNegative val="1"/>
            <c:bubble3D val="0"/>
            <c:spPr>
              <a:solidFill>
                <a:srgbClr val="FCE5CD"/>
              </a:solidFill>
              <a:ln cmpd="sng">
                <a:solidFill>
                  <a:srgbClr val="000000"/>
                </a:solidFill>
              </a:ln>
            </c:spPr>
            <c:extLst>
              <c:ext xmlns:c16="http://schemas.microsoft.com/office/drawing/2014/chart" uri="{C3380CC4-5D6E-409C-BE32-E72D297353CC}">
                <c16:uniqueId val="{0000000B-B396-4107-B884-7399099E3A0A}"/>
              </c:ext>
            </c:extLst>
          </c:dPt>
          <c:dPt>
            <c:idx val="6"/>
            <c:invertIfNegative val="1"/>
            <c:bubble3D val="0"/>
            <c:spPr>
              <a:solidFill>
                <a:srgbClr val="F4CCCC"/>
              </a:solidFill>
              <a:ln cmpd="sng">
                <a:solidFill>
                  <a:srgbClr val="000000"/>
                </a:solidFill>
              </a:ln>
            </c:spPr>
            <c:extLst>
              <c:ext xmlns:c16="http://schemas.microsoft.com/office/drawing/2014/chart" uri="{C3380CC4-5D6E-409C-BE32-E72D297353CC}">
                <c16:uniqueId val="{0000000D-B396-4107-B884-7399099E3A0A}"/>
              </c:ext>
            </c:extLst>
          </c:dPt>
          <c:dLbls>
            <c:spPr>
              <a:noFill/>
              <a:ln>
                <a:noFill/>
              </a:ln>
              <a:effectLst/>
            </c:spPr>
            <c:txPr>
              <a:bodyPr/>
              <a:lstStyle/>
              <a:p>
                <a:pPr lvl="0">
                  <a:defRPr sz="2000">
                    <a:solidFill>
                      <a:srgbClr val="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Resumen'!$M$57:$M$63</c:f>
              <c:strCache>
                <c:ptCount val="6"/>
                <c:pt idx="0">
                  <c:v>Total Acciones Registradas en la Matriz</c:v>
                </c:pt>
                <c:pt idx="1">
                  <c:v> </c:v>
                </c:pt>
                <c:pt idx="2">
                  <c:v>Cerradas</c:v>
                </c:pt>
                <c:pt idx="3">
                  <c:v>Vencidas</c:v>
                </c:pt>
                <c:pt idx="4">
                  <c:v>Cumplidas</c:v>
                </c:pt>
                <c:pt idx="5">
                  <c:v>Con Tiempo para su Cumplimiento </c:v>
                </c:pt>
              </c:strCache>
            </c:strRef>
          </c:cat>
          <c:val>
            <c:numRef>
              <c:f>'Cuadro Resumen'!$N$57:$N$63</c:f>
              <c:numCache>
                <c:formatCode>General</c:formatCode>
                <c:ptCount val="7"/>
                <c:pt idx="0">
                  <c:v>28</c:v>
                </c:pt>
                <c:pt idx="2">
                  <c:v>1</c:v>
                </c:pt>
                <c:pt idx="3">
                  <c:v>27</c:v>
                </c:pt>
                <c:pt idx="4">
                  <c:v>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E-B396-4107-B884-7399099E3A0A}"/>
            </c:ext>
          </c:extLst>
        </c:ser>
        <c:dLbls>
          <c:showLegendKey val="0"/>
          <c:showVal val="0"/>
          <c:showCatName val="0"/>
          <c:showSerName val="0"/>
          <c:showPercent val="0"/>
          <c:showBubbleSize val="0"/>
        </c:dLbls>
        <c:gapWidth val="150"/>
        <c:shape val="box"/>
        <c:axId val="1124856030"/>
        <c:axId val="873231831"/>
        <c:axId val="0"/>
      </c:bar3DChart>
      <c:catAx>
        <c:axId val="112485603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873231831"/>
        <c:crosses val="autoZero"/>
        <c:auto val="1"/>
        <c:lblAlgn val="ctr"/>
        <c:lblOffset val="100"/>
        <c:noMultiLvlLbl val="1"/>
      </c:catAx>
      <c:valAx>
        <c:axId val="87323183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CO"/>
          </a:p>
        </c:txPr>
        <c:crossAx val="1124856030"/>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1">
                <a:solidFill>
                  <a:srgbClr val="1C4587"/>
                </a:solidFill>
                <a:latin typeface="Roboto"/>
              </a:defRPr>
            </a:pPr>
            <a:r>
              <a:rPr b="1">
                <a:solidFill>
                  <a:srgbClr val="1C4587"/>
                </a:solidFill>
                <a:latin typeface="Roboto"/>
              </a:rPr>
              <a:t>Consolidado Planes de Mejoramiento por Proceso - Corte 30 de Diciembre de 2024</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spPr>
            <a:solidFill>
              <a:srgbClr val="3D85C6"/>
            </a:solidFill>
            <a:ln cmpd="sng">
              <a:solidFill>
                <a:srgbClr val="000000"/>
              </a:solidFill>
            </a:ln>
          </c:spPr>
          <c:invertIfNegative val="1"/>
          <c:dPt>
            <c:idx val="0"/>
            <c:invertIfNegative val="1"/>
            <c:bubble3D val="0"/>
            <c:spPr>
              <a:solidFill>
                <a:srgbClr val="CFE2F3"/>
              </a:solidFill>
              <a:ln cmpd="sng">
                <a:solidFill>
                  <a:srgbClr val="000000"/>
                </a:solidFill>
              </a:ln>
            </c:spPr>
            <c:extLst>
              <c:ext xmlns:c16="http://schemas.microsoft.com/office/drawing/2014/chart" uri="{C3380CC4-5D6E-409C-BE32-E72D297353CC}">
                <c16:uniqueId val="{00000001-6905-4534-AAE6-793DCACC7B9B}"/>
              </c:ext>
            </c:extLst>
          </c:dPt>
          <c:dPt>
            <c:idx val="1"/>
            <c:invertIfNegative val="1"/>
            <c:bubble3D val="0"/>
            <c:spPr>
              <a:solidFill>
                <a:srgbClr val="B6D7A8"/>
              </a:solidFill>
              <a:ln cmpd="sng">
                <a:solidFill>
                  <a:srgbClr val="000000"/>
                </a:solidFill>
              </a:ln>
            </c:spPr>
            <c:extLst>
              <c:ext xmlns:c16="http://schemas.microsoft.com/office/drawing/2014/chart" uri="{C3380CC4-5D6E-409C-BE32-E72D297353CC}">
                <c16:uniqueId val="{00000003-6905-4534-AAE6-793DCACC7B9B}"/>
              </c:ext>
            </c:extLst>
          </c:dPt>
          <c:dPt>
            <c:idx val="2"/>
            <c:invertIfNegative val="1"/>
            <c:bubble3D val="0"/>
            <c:extLst>
              <c:ext xmlns:c16="http://schemas.microsoft.com/office/drawing/2014/chart" uri="{C3380CC4-5D6E-409C-BE32-E72D297353CC}">
                <c16:uniqueId val="{00000004-6905-4534-AAE6-793DCACC7B9B}"/>
              </c:ext>
            </c:extLst>
          </c:dPt>
          <c:dPt>
            <c:idx val="3"/>
            <c:invertIfNegative val="1"/>
            <c:bubble3D val="0"/>
            <c:extLst>
              <c:ext xmlns:c16="http://schemas.microsoft.com/office/drawing/2014/chart" uri="{C3380CC4-5D6E-409C-BE32-E72D297353CC}">
                <c16:uniqueId val="{00000006-6905-4534-AAE6-793DCACC7B9B}"/>
              </c:ext>
            </c:extLst>
          </c:dPt>
          <c:dLbls>
            <c:spPr>
              <a:noFill/>
              <a:ln>
                <a:noFill/>
              </a:ln>
              <a:effectLst/>
            </c:spPr>
            <c:txPr>
              <a:bodyPr/>
              <a:lstStyle/>
              <a:p>
                <a:pPr lvl="0">
                  <a:defRPr sz="2000">
                    <a:solidFill>
                      <a:srgbClr val="000000"/>
                    </a:solidFill>
                    <a:latin typeface="Arial black"/>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Esdtadisticas!$K$31:$K$34</c:f>
              <c:strCache>
                <c:ptCount val="4"/>
                <c:pt idx="0">
                  <c:v>No Confomidades</c:v>
                </c:pt>
                <c:pt idx="1">
                  <c:v>Observaciones</c:v>
                </c:pt>
                <c:pt idx="3">
                  <c:v>Acciones
(No Conformidades + Observaciones)</c:v>
                </c:pt>
              </c:strCache>
            </c:strRef>
          </c:cat>
          <c:val>
            <c:numRef>
              <c:f>Esdtadisticas!$L$31:$L$34</c:f>
              <c:numCache>
                <c:formatCode>General</c:formatCode>
                <c:ptCount val="4"/>
                <c:pt idx="0">
                  <c:v>0</c:v>
                </c:pt>
                <c:pt idx="1">
                  <c:v>0</c:v>
                </c:pt>
                <c:pt idx="3">
                  <c:v>701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6905-4534-AAE6-793DCACC7B9B}"/>
            </c:ext>
          </c:extLst>
        </c:ser>
        <c:dLbls>
          <c:showLegendKey val="0"/>
          <c:showVal val="0"/>
          <c:showCatName val="0"/>
          <c:showSerName val="0"/>
          <c:showPercent val="0"/>
          <c:showBubbleSize val="0"/>
        </c:dLbls>
        <c:gapWidth val="150"/>
        <c:shape val="box"/>
        <c:axId val="1862719726"/>
        <c:axId val="1548904850"/>
        <c:axId val="0"/>
      </c:bar3DChart>
      <c:catAx>
        <c:axId val="1862719726"/>
        <c:scaling>
          <c:orientation val="minMax"/>
        </c:scaling>
        <c:delete val="0"/>
        <c:axPos val="b"/>
        <c:title>
          <c:tx>
            <c:rich>
              <a:bodyPr/>
              <a:lstStyle/>
              <a:p>
                <a:pPr lvl="0">
                  <a:defRPr b="0">
                    <a:solidFill>
                      <a:srgbClr val="000000"/>
                    </a:solidFill>
                    <a:latin typeface="Arial black"/>
                  </a:defRPr>
                </a:pPr>
                <a:endParaRPr/>
              </a:p>
            </c:rich>
          </c:tx>
          <c:overlay val="0"/>
        </c:title>
        <c:numFmt formatCode="General" sourceLinked="1"/>
        <c:majorTickMark val="none"/>
        <c:minorTickMark val="none"/>
        <c:tickLblPos val="nextTo"/>
        <c:txPr>
          <a:bodyPr/>
          <a:lstStyle/>
          <a:p>
            <a:pPr lvl="0">
              <a:defRPr b="0">
                <a:solidFill>
                  <a:srgbClr val="000000"/>
                </a:solidFill>
                <a:latin typeface="Arial black"/>
              </a:defRPr>
            </a:pPr>
            <a:endParaRPr lang="es-CO"/>
          </a:p>
        </c:txPr>
        <c:crossAx val="1548904850"/>
        <c:crosses val="autoZero"/>
        <c:auto val="1"/>
        <c:lblAlgn val="ctr"/>
        <c:lblOffset val="100"/>
        <c:noMultiLvlLbl val="1"/>
      </c:catAx>
      <c:valAx>
        <c:axId val="15489048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Arial black"/>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Arial black"/>
              </a:defRPr>
            </a:pPr>
            <a:endParaRPr lang="es-CO"/>
          </a:p>
        </c:txPr>
        <c:crossAx val="1862719726"/>
        <c:crosses val="autoZero"/>
        <c:crossBetween val="between"/>
      </c:valAx>
    </c:plotArea>
    <c:legend>
      <c:legendPos val="r"/>
      <c:overlay val="0"/>
      <c:txPr>
        <a:bodyPr/>
        <a:lstStyle/>
        <a:p>
          <a:pPr lvl="0">
            <a:defRPr b="0">
              <a:solidFill>
                <a:srgbClr val="1A1A1A"/>
              </a:solidFill>
              <a:latin typeface="Arial black"/>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1">
                <a:solidFill>
                  <a:srgbClr val="073763"/>
                </a:solidFill>
                <a:latin typeface="+mn-lt"/>
              </a:defRPr>
            </a:pPr>
            <a:r>
              <a:rPr b="1">
                <a:solidFill>
                  <a:srgbClr val="073763"/>
                </a:solidFill>
                <a:latin typeface="+mn-lt"/>
              </a:rPr>
              <a:t>Desagregado del Estado de las Acciones Registradas en la Matriz </a:t>
            </a:r>
          </a:p>
        </c:rich>
      </c:tx>
      <c:layout>
        <c:manualLayout>
          <c:xMode val="edge"/>
          <c:yMode val="edge"/>
          <c:x val="5.2195467422096319E-2"/>
          <c:y val="3.8558352402746E-2"/>
        </c:manualLayout>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stacked"/>
        <c:varyColors val="1"/>
        <c:ser>
          <c:idx val="0"/>
          <c:order val="0"/>
          <c:spPr>
            <a:solidFill>
              <a:srgbClr val="4285F4"/>
            </a:solidFill>
            <a:ln cmpd="sng">
              <a:solidFill>
                <a:srgbClr val="000000"/>
              </a:solidFill>
            </a:ln>
          </c:spPr>
          <c:invertIfNegative val="1"/>
          <c:dPt>
            <c:idx val="0"/>
            <c:invertIfNegative val="1"/>
            <c:bubble3D val="0"/>
            <c:spPr>
              <a:solidFill>
                <a:srgbClr val="6D9EEB"/>
              </a:solidFill>
              <a:ln cmpd="sng">
                <a:solidFill>
                  <a:srgbClr val="000000"/>
                </a:solidFill>
              </a:ln>
            </c:spPr>
            <c:extLst>
              <c:ext xmlns:c16="http://schemas.microsoft.com/office/drawing/2014/chart" uri="{C3380CC4-5D6E-409C-BE32-E72D297353CC}">
                <c16:uniqueId val="{00000001-58F5-472F-9853-39A2DDBCD3C4}"/>
              </c:ext>
            </c:extLst>
          </c:dPt>
          <c:dPt>
            <c:idx val="1"/>
            <c:invertIfNegative val="1"/>
            <c:bubble3D val="0"/>
            <c:spPr>
              <a:solidFill>
                <a:srgbClr val="FFFFFF"/>
              </a:solidFill>
              <a:ln cmpd="sng">
                <a:solidFill>
                  <a:srgbClr val="000000"/>
                </a:solidFill>
              </a:ln>
            </c:spPr>
            <c:extLst>
              <c:ext xmlns:c16="http://schemas.microsoft.com/office/drawing/2014/chart" uri="{C3380CC4-5D6E-409C-BE32-E72D297353CC}">
                <c16:uniqueId val="{00000003-58F5-472F-9853-39A2DDBCD3C4}"/>
              </c:ext>
            </c:extLst>
          </c:dPt>
          <c:dPt>
            <c:idx val="2"/>
            <c:invertIfNegative val="1"/>
            <c:bubble3D val="0"/>
            <c:spPr>
              <a:solidFill>
                <a:srgbClr val="D0E0E3"/>
              </a:solidFill>
              <a:ln cmpd="sng">
                <a:solidFill>
                  <a:srgbClr val="000000"/>
                </a:solidFill>
              </a:ln>
            </c:spPr>
            <c:extLst>
              <c:ext xmlns:c16="http://schemas.microsoft.com/office/drawing/2014/chart" uri="{C3380CC4-5D6E-409C-BE32-E72D297353CC}">
                <c16:uniqueId val="{00000005-58F5-472F-9853-39A2DDBCD3C4}"/>
              </c:ext>
            </c:extLst>
          </c:dPt>
          <c:dPt>
            <c:idx val="3"/>
            <c:invertIfNegative val="1"/>
            <c:bubble3D val="0"/>
            <c:spPr>
              <a:solidFill>
                <a:srgbClr val="D9EAD3"/>
              </a:solidFill>
              <a:ln cmpd="sng">
                <a:solidFill>
                  <a:srgbClr val="000000"/>
                </a:solidFill>
              </a:ln>
            </c:spPr>
            <c:extLst>
              <c:ext xmlns:c16="http://schemas.microsoft.com/office/drawing/2014/chart" uri="{C3380CC4-5D6E-409C-BE32-E72D297353CC}">
                <c16:uniqueId val="{00000007-58F5-472F-9853-39A2DDBCD3C4}"/>
              </c:ext>
            </c:extLst>
          </c:dPt>
          <c:dPt>
            <c:idx val="4"/>
            <c:invertIfNegative val="1"/>
            <c:bubble3D val="0"/>
            <c:spPr>
              <a:solidFill>
                <a:srgbClr val="FFF2CC"/>
              </a:solidFill>
              <a:ln cmpd="sng">
                <a:solidFill>
                  <a:srgbClr val="000000"/>
                </a:solidFill>
              </a:ln>
            </c:spPr>
            <c:extLst>
              <c:ext xmlns:c16="http://schemas.microsoft.com/office/drawing/2014/chart" uri="{C3380CC4-5D6E-409C-BE32-E72D297353CC}">
                <c16:uniqueId val="{00000009-58F5-472F-9853-39A2DDBCD3C4}"/>
              </c:ext>
            </c:extLst>
          </c:dPt>
          <c:dPt>
            <c:idx val="5"/>
            <c:invertIfNegative val="1"/>
            <c:bubble3D val="0"/>
            <c:spPr>
              <a:solidFill>
                <a:srgbClr val="FCE5CD"/>
              </a:solidFill>
              <a:ln cmpd="sng">
                <a:solidFill>
                  <a:srgbClr val="000000"/>
                </a:solidFill>
              </a:ln>
            </c:spPr>
            <c:extLst>
              <c:ext xmlns:c16="http://schemas.microsoft.com/office/drawing/2014/chart" uri="{C3380CC4-5D6E-409C-BE32-E72D297353CC}">
                <c16:uniqueId val="{0000000B-58F5-472F-9853-39A2DDBCD3C4}"/>
              </c:ext>
            </c:extLst>
          </c:dPt>
          <c:dPt>
            <c:idx val="6"/>
            <c:invertIfNegative val="1"/>
            <c:bubble3D val="0"/>
            <c:spPr>
              <a:solidFill>
                <a:srgbClr val="F4CCCC"/>
              </a:solidFill>
              <a:ln cmpd="sng">
                <a:solidFill>
                  <a:srgbClr val="000000"/>
                </a:solidFill>
              </a:ln>
            </c:spPr>
            <c:extLst>
              <c:ext xmlns:c16="http://schemas.microsoft.com/office/drawing/2014/chart" uri="{C3380CC4-5D6E-409C-BE32-E72D297353CC}">
                <c16:uniqueId val="{0000000D-58F5-472F-9853-39A2DDBCD3C4}"/>
              </c:ext>
            </c:extLst>
          </c:dPt>
          <c:dLbls>
            <c:spPr>
              <a:noFill/>
              <a:ln>
                <a:noFill/>
              </a:ln>
              <a:effectLst/>
            </c:spPr>
            <c:txPr>
              <a:bodyPr/>
              <a:lstStyle/>
              <a:p>
                <a:pPr lvl="0">
                  <a:defRPr sz="2000">
                    <a:solidFill>
                      <a:srgbClr val="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Esdtadisticas!$K$57:$K$63</c:f>
              <c:strCache>
                <c:ptCount val="6"/>
                <c:pt idx="0">
                  <c:v>Total Acciones Registradas en la Matriz</c:v>
                </c:pt>
                <c:pt idx="1">
                  <c:v> </c:v>
                </c:pt>
                <c:pt idx="2">
                  <c:v>Cerradas</c:v>
                </c:pt>
                <c:pt idx="3">
                  <c:v>Vencidas</c:v>
                </c:pt>
                <c:pt idx="4">
                  <c:v>Cumplidas</c:v>
                </c:pt>
                <c:pt idx="5">
                  <c:v>Con Tiempo para su Cumplimiento </c:v>
                </c:pt>
              </c:strCache>
            </c:strRef>
          </c:cat>
          <c:val>
            <c:numRef>
              <c:f>Esdtadisticas!$L$57:$L$63</c:f>
              <c:numCache>
                <c:formatCode>General</c:formatCode>
                <c:ptCount val="7"/>
                <c:pt idx="0">
                  <c:v>28</c:v>
                </c:pt>
                <c:pt idx="2">
                  <c:v>1</c:v>
                </c:pt>
                <c:pt idx="3">
                  <c:v>27</c:v>
                </c:pt>
                <c:pt idx="4">
                  <c:v>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E-58F5-472F-9853-39A2DDBCD3C4}"/>
            </c:ext>
          </c:extLst>
        </c:ser>
        <c:dLbls>
          <c:showLegendKey val="0"/>
          <c:showVal val="0"/>
          <c:showCatName val="0"/>
          <c:showSerName val="0"/>
          <c:showPercent val="0"/>
          <c:showBubbleSize val="0"/>
        </c:dLbls>
        <c:gapWidth val="150"/>
        <c:shape val="box"/>
        <c:axId val="1348320829"/>
        <c:axId val="1521586011"/>
        <c:axId val="0"/>
      </c:bar3DChart>
      <c:catAx>
        <c:axId val="134832082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1521586011"/>
        <c:crosses val="autoZero"/>
        <c:auto val="1"/>
        <c:lblAlgn val="ctr"/>
        <c:lblOffset val="100"/>
        <c:noMultiLvlLbl val="1"/>
      </c:catAx>
      <c:valAx>
        <c:axId val="152158601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CO"/>
          </a:p>
        </c:txPr>
        <c:crossAx val="1348320829"/>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12</xdr:col>
      <xdr:colOff>0</xdr:colOff>
      <xdr:row>34</xdr:row>
      <xdr:rowOff>161925</xdr:rowOff>
    </xdr:from>
    <xdr:ext cx="6134100" cy="3790950"/>
    <xdr:graphicFrame macro="">
      <xdr:nvGraphicFramePr>
        <xdr:cNvPr id="2" name="Chart 1" title="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0</xdr:colOff>
      <xdr:row>63</xdr:row>
      <xdr:rowOff>190500</xdr:rowOff>
    </xdr:from>
    <xdr:ext cx="6724650" cy="4162425"/>
    <xdr:graphicFrame macro="">
      <xdr:nvGraphicFramePr>
        <xdr:cNvPr id="3" name="Chart 2" title="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34</xdr:row>
      <xdr:rowOff>161925</xdr:rowOff>
    </xdr:from>
    <xdr:ext cx="6134100" cy="3790950"/>
    <xdr:graphicFrame macro="">
      <xdr:nvGraphicFramePr>
        <xdr:cNvPr id="3" name="Chart 3" title="Gráfico">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0</xdr:colOff>
      <xdr:row>63</xdr:row>
      <xdr:rowOff>190500</xdr:rowOff>
    </xdr:from>
    <xdr:ext cx="6724650" cy="4162425"/>
    <xdr:graphicFrame macro="">
      <xdr:nvGraphicFramePr>
        <xdr:cNvPr id="4" name="Chart 4" title="Gráfico">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HHQEa2DE4roY-e53c-HNla2esznCOjp1?usp=sharing." TargetMode="External"/><Relationship Id="rId21" Type="http://schemas.openxmlformats.org/officeDocument/2006/relationships/hyperlink" Target="https://drive.google.com/drive/folders/1HHQEa2DE4roY-e53c-HNla2esznCOjp1?usp=sharing." TargetMode="External"/><Relationship Id="rId42" Type="http://schemas.openxmlformats.org/officeDocument/2006/relationships/hyperlink" Target="https://drive.google.com/drive/folders/1HHQEa2DE4roY-e53c-HNla2esznCOjp1?usp=sharing." TargetMode="External"/><Relationship Id="rId47" Type="http://schemas.openxmlformats.org/officeDocument/2006/relationships/hyperlink" Target="https://drive.google.com/drive/folders/1HHQEa2DE4roY-e53c-HNla2esznCOjp1?usp=sharing." TargetMode="External"/><Relationship Id="rId63" Type="http://schemas.openxmlformats.org/officeDocument/2006/relationships/hyperlink" Target="https://drive.google.com/drive/folders/1HHQEa2DE4roY-e53c-HNla2esznCOjp1?usp=sharing." TargetMode="External"/><Relationship Id="rId68" Type="http://schemas.openxmlformats.org/officeDocument/2006/relationships/hyperlink" Target="https://drive.google.com/drive/folders/1HHQEa2DE4roY-e53c-HNla2esznCOjp1?usp=sharing." TargetMode="External"/><Relationship Id="rId84" Type="http://schemas.openxmlformats.org/officeDocument/2006/relationships/hyperlink" Target="https://drive.google.com/drive/folders/1HHQEa2DE4roY-e53c-HNla2esznCOjp1?usp=sharing." TargetMode="External"/><Relationship Id="rId89" Type="http://schemas.openxmlformats.org/officeDocument/2006/relationships/printerSettings" Target="../printerSettings/printerSettings1.bin"/><Relationship Id="rId16" Type="http://schemas.openxmlformats.org/officeDocument/2006/relationships/hyperlink" Target="https://drive.google.com/drive/folders/1HHQEa2DE4roY-e53c-HNla2esznCOjp1?usp=sharing." TargetMode="External"/><Relationship Id="rId11" Type="http://schemas.openxmlformats.org/officeDocument/2006/relationships/hyperlink" Target="https://drive.google.com/drive/folders/1HHQEa2DE4roY-e53c-HNla2esznCOjp1?usp=sharing." TargetMode="External"/><Relationship Id="rId32" Type="http://schemas.openxmlformats.org/officeDocument/2006/relationships/hyperlink" Target="https://drive.google.com/drive/folders/1HHQEa2DE4roY-e53c-HNla2esznCOjp1?usp=sharing." TargetMode="External"/><Relationship Id="rId37" Type="http://schemas.openxmlformats.org/officeDocument/2006/relationships/hyperlink" Target="https://drive.google.com/drive/folders/1HHQEa2DE4roY-e53c-HNla2esznCOjp1?usp=sharing." TargetMode="External"/><Relationship Id="rId53" Type="http://schemas.openxmlformats.org/officeDocument/2006/relationships/hyperlink" Target="https://drive.google.com/drive/folders/1HHQEa2DE4roY-e53c-HNla2esznCOjp1?usp=sharing." TargetMode="External"/><Relationship Id="rId58" Type="http://schemas.openxmlformats.org/officeDocument/2006/relationships/hyperlink" Target="https://drive.google.com/drive/folders/1HHQEa2DE4roY-e53c-HNla2esznCOjp1?usp=sharing." TargetMode="External"/><Relationship Id="rId74" Type="http://schemas.openxmlformats.org/officeDocument/2006/relationships/hyperlink" Target="https://drive.google.com/drive/folders/1HHQEa2DE4roY-e53c-HNla2esznCOjp1?usp=sharing." TargetMode="External"/><Relationship Id="rId79" Type="http://schemas.openxmlformats.org/officeDocument/2006/relationships/hyperlink" Target="https://drive.google.com/drive/folders/1HHQEa2DE4roY-e53c-HNla2esznCOjp1?usp=sharing." TargetMode="External"/><Relationship Id="rId5" Type="http://schemas.openxmlformats.org/officeDocument/2006/relationships/hyperlink" Target="https://drive.google.com/drive/folders/1HHQEa2DE4roY-e53c-HNla2esznCOjp1?usp=sharing." TargetMode="External"/><Relationship Id="rId14" Type="http://schemas.openxmlformats.org/officeDocument/2006/relationships/hyperlink" Target="https://drive.google.com/drive/folders/1HHQEa2DE4roY-e53c-HNla2esznCOjp1?usp=sharing." TargetMode="External"/><Relationship Id="rId22" Type="http://schemas.openxmlformats.org/officeDocument/2006/relationships/hyperlink" Target="https://drive.google.com/drive/folders/1HHQEa2DE4roY-e53c-HNla2esznCOjp1?usp=sharing." TargetMode="External"/><Relationship Id="rId27" Type="http://schemas.openxmlformats.org/officeDocument/2006/relationships/hyperlink" Target="https://drive.google.com/drive/folders/1SNgjkGaf7FRS1EFJ5I4lFoYnXJS6-klf?usp=sharing." TargetMode="External"/><Relationship Id="rId30" Type="http://schemas.openxmlformats.org/officeDocument/2006/relationships/hyperlink" Target="https://drive.google.com/drive/folders/1HHQEa2DE4roY-e53c-HNla2esznCOjp1?usp=sharing." TargetMode="External"/><Relationship Id="rId35" Type="http://schemas.openxmlformats.org/officeDocument/2006/relationships/hyperlink" Target="https://drive.google.com/drive/folders/1HHQEa2DE4roY-e53c-HNla2esznCOjp1?usp=sharing." TargetMode="External"/><Relationship Id="rId43" Type="http://schemas.openxmlformats.org/officeDocument/2006/relationships/hyperlink" Target="https://drive.google.com/drive/folders/1HHQEa2DE4roY-e53c-HNla2esznCOjp1?usp=sharing." TargetMode="External"/><Relationship Id="rId48" Type="http://schemas.openxmlformats.org/officeDocument/2006/relationships/hyperlink" Target="https://drive.google.com/drive/folders/1HHQEa2DE4roY-e53c-HNla2esznCOjp1?usp=sharing." TargetMode="External"/><Relationship Id="rId56" Type="http://schemas.openxmlformats.org/officeDocument/2006/relationships/hyperlink" Target="https://drive.google.com/drive/folders/1HHQEa2DE4roY-e53c-HNla2esznCOjp1?usp=sharing." TargetMode="External"/><Relationship Id="rId64" Type="http://schemas.openxmlformats.org/officeDocument/2006/relationships/hyperlink" Target="https://drive.google.com/drive/folders/1HHQEa2DE4roY-e53c-HNla2esznCOjp1?usp=sharing." TargetMode="External"/><Relationship Id="rId69" Type="http://schemas.openxmlformats.org/officeDocument/2006/relationships/hyperlink" Target="https://drive.google.com/drive/folders/1HHQEa2DE4roY-e53c-HNla2esznCOjp1?usp=sharing." TargetMode="External"/><Relationship Id="rId77" Type="http://schemas.openxmlformats.org/officeDocument/2006/relationships/hyperlink" Target="https://drive.google.com/drive/folders/1HHQEa2DE4roY-e53c-HNla2esznCOjp1?usp=sharing." TargetMode="External"/><Relationship Id="rId8" Type="http://schemas.openxmlformats.org/officeDocument/2006/relationships/hyperlink" Target="https://drive.google.com/drive/folders/1HHQEa2DE4roY-e53c-HNla2esznCOjp1?usp=sharing." TargetMode="External"/><Relationship Id="rId51" Type="http://schemas.openxmlformats.org/officeDocument/2006/relationships/hyperlink" Target="https://drive.google.com/drive/folders/1HHQEa2DE4roY-e53c-HNla2esznCOjp1?usp=sharing." TargetMode="External"/><Relationship Id="rId72" Type="http://schemas.openxmlformats.org/officeDocument/2006/relationships/hyperlink" Target="https://drive.google.com/drive/folders/1HHQEa2DE4roY-e53c-HNla2esznCOjp1?usp=sharing." TargetMode="External"/><Relationship Id="rId80" Type="http://schemas.openxmlformats.org/officeDocument/2006/relationships/hyperlink" Target="https://drive.google.com/drive/folders/1HHQEa2DE4roY-e53c-HNla2esznCOjp1?usp=sharing." TargetMode="External"/><Relationship Id="rId85" Type="http://schemas.openxmlformats.org/officeDocument/2006/relationships/hyperlink" Target="https://drive.google.com/drive/folders/1HHQEa2DE4roY-e53c-HNla2esznCOjp1?usp=sharing." TargetMode="External"/><Relationship Id="rId3" Type="http://schemas.openxmlformats.org/officeDocument/2006/relationships/hyperlink" Target="https://drive.google.com/drive/folders/1HHQEa2DE4roY-e53c-HNla2esznCOjp1?usp=sharing." TargetMode="External"/><Relationship Id="rId12" Type="http://schemas.openxmlformats.org/officeDocument/2006/relationships/hyperlink" Target="https://drive.google.com/drive/folders/1HHQEa2DE4roY-e53c-HNla2esznCOjp1?usp=sharing." TargetMode="External"/><Relationship Id="rId17" Type="http://schemas.openxmlformats.org/officeDocument/2006/relationships/hyperlink" Target="https://drive.google.com/drive/folders/1HHQEa2DE4roY-e53c-HNla2esznCOjp1?usp=sharing." TargetMode="External"/><Relationship Id="rId25" Type="http://schemas.openxmlformats.org/officeDocument/2006/relationships/hyperlink" Target="https://drive.google.com/drive/folders/1HHQEa2DE4roY-e53c-HNla2esznCOjp1?usp=sharing." TargetMode="External"/><Relationship Id="rId33" Type="http://schemas.openxmlformats.org/officeDocument/2006/relationships/hyperlink" Target="https://drive.google.com/drive/folders/1HHQEa2DE4roY-e53c-HNla2esznCOjp1?usp=sharing." TargetMode="External"/><Relationship Id="rId38" Type="http://schemas.openxmlformats.org/officeDocument/2006/relationships/hyperlink" Target="https://drive.google.com/drive/folders/1HHQEa2DE4roY-e53c-HNla2esznCOjp1?usp=sharing." TargetMode="External"/><Relationship Id="rId46" Type="http://schemas.openxmlformats.org/officeDocument/2006/relationships/hyperlink" Target="https://drive.google.com/drive/folders/1HHQEa2DE4roY-e53c-HNla2esznCOjp1?usp=sharing." TargetMode="External"/><Relationship Id="rId59" Type="http://schemas.openxmlformats.org/officeDocument/2006/relationships/hyperlink" Target="https://drive.google.com/drive/folders/1HHQEa2DE4roY-e53c-HNla2esznCOjp1?usp=sharing." TargetMode="External"/><Relationship Id="rId67" Type="http://schemas.openxmlformats.org/officeDocument/2006/relationships/hyperlink" Target="https://drive.google.com/drive/folders/1HHQEa2DE4roY-e53c-HNla2esznCOjp1?usp=sharing." TargetMode="External"/><Relationship Id="rId20" Type="http://schemas.openxmlformats.org/officeDocument/2006/relationships/hyperlink" Target="https://drive.google.com/drive/folders/1HHQEa2DE4roY-e53c-HNla2esznCOjp1?usp=sharing." TargetMode="External"/><Relationship Id="rId41" Type="http://schemas.openxmlformats.org/officeDocument/2006/relationships/hyperlink" Target="https://drive.google.com/drive/folders/1HHQEa2DE4roY-e53c-HNla2esznCOjp1?usp=sharing." TargetMode="External"/><Relationship Id="rId54" Type="http://schemas.openxmlformats.org/officeDocument/2006/relationships/hyperlink" Target="https://drive.google.com/drive/folders/1HHQEa2DE4roY-e53c-HNla2esznCOjp1?usp=sharing." TargetMode="External"/><Relationship Id="rId62" Type="http://schemas.openxmlformats.org/officeDocument/2006/relationships/hyperlink" Target="https://drive.google.com/drive/folders/1HHQEa2DE4roY-e53c-HNla2esznCOjp1?usp=sharing." TargetMode="External"/><Relationship Id="rId70" Type="http://schemas.openxmlformats.org/officeDocument/2006/relationships/hyperlink" Target="https://drive.google.com/drive/folders/1HHQEa2DE4roY-e53c-HNla2esznCOjp1?usp=sharing." TargetMode="External"/><Relationship Id="rId75" Type="http://schemas.openxmlformats.org/officeDocument/2006/relationships/hyperlink" Target="https://drive.google.com/drive/folders/1HHQEa2DE4roY-e53c-HNla2esznCOjp1?usp=sharing." TargetMode="External"/><Relationship Id="rId83" Type="http://schemas.openxmlformats.org/officeDocument/2006/relationships/hyperlink" Target="https://drive.google.com/drive/folders/1HHQEa2DE4roY-e53c-HNla2esznCOjp1?usp=sharing." TargetMode="External"/><Relationship Id="rId88" Type="http://schemas.openxmlformats.org/officeDocument/2006/relationships/hyperlink" Target="https://drive.google.com/drive/folders/1HHQEa2DE4roY-e53c-HNla2esznCOjp1?usp=sharing." TargetMode="External"/><Relationship Id="rId1" Type="http://schemas.openxmlformats.org/officeDocument/2006/relationships/hyperlink" Target="https://drive.google.com/drive/folders/1HHQEa2DE4roY-e53c-HNla2esznCOjp1?usp=sharing." TargetMode="External"/><Relationship Id="rId6" Type="http://schemas.openxmlformats.org/officeDocument/2006/relationships/hyperlink" Target="https://drive.google.com/drive/folders/1HHQEa2DE4roY-e53c-Nla2esznCOjp1?usp=sharing." TargetMode="External"/><Relationship Id="rId15" Type="http://schemas.openxmlformats.org/officeDocument/2006/relationships/hyperlink" Target="https://drive.google.com/drive/folders/1HHQEa2DE4roY-e53c-HNla2esznCOjp1?usp=sharing." TargetMode="External"/><Relationship Id="rId23" Type="http://schemas.openxmlformats.org/officeDocument/2006/relationships/hyperlink" Target="https://drive.google.com/drive/folders/1HHQEa2DE4roY-e53c-HNla2esznCOjp1?usp=sharing." TargetMode="External"/><Relationship Id="rId28" Type="http://schemas.openxmlformats.org/officeDocument/2006/relationships/hyperlink" Target="https://drive.google.com/drive/folders/1HHQEa2DE4roY-e53c-HNla2esznCOjp1?usp=sharing." TargetMode="External"/><Relationship Id="rId36" Type="http://schemas.openxmlformats.org/officeDocument/2006/relationships/hyperlink" Target="https://drive.google.com/drive/folders/1HHQEa2DE4roY-e53c-HNla2esznCOjp1?usp=sharing." TargetMode="External"/><Relationship Id="rId49" Type="http://schemas.openxmlformats.org/officeDocument/2006/relationships/hyperlink" Target="https://drive.google.com/drive/folders/1HHQEa2DE4roY-e53c-HNla2esznCOjp1?usp=sharing." TargetMode="External"/><Relationship Id="rId57" Type="http://schemas.openxmlformats.org/officeDocument/2006/relationships/hyperlink" Target="https://drive.google.com/drive/folders/1HHQEa2DE4roY-e53c-HNla2esznCOjp1?usp=sharing." TargetMode="External"/><Relationship Id="rId10" Type="http://schemas.openxmlformats.org/officeDocument/2006/relationships/hyperlink" Target="https://drive.google.com/drive/folders/1HHQEa2DE4roY-e53c-HNla2esznCOjp1?usp=sharing." TargetMode="External"/><Relationship Id="rId31" Type="http://schemas.openxmlformats.org/officeDocument/2006/relationships/hyperlink" Target="https://drive.google.com/drive/folders/1HHQEa2DE4roY-e53c-HNla2esznCOjp1?usp=sharing." TargetMode="External"/><Relationship Id="rId44" Type="http://schemas.openxmlformats.org/officeDocument/2006/relationships/hyperlink" Target="https://drive.google.com/drive/folders/1HHQEa2DE4roY-e53c-HNla2esznCOjp1?usp=sharing." TargetMode="External"/><Relationship Id="rId52" Type="http://schemas.openxmlformats.org/officeDocument/2006/relationships/hyperlink" Target="https://drive.google.com/drive/folders/1HHQEa2DE4roY-e53c-HNla2esznCOjp1?usp=sharing." TargetMode="External"/><Relationship Id="rId60" Type="http://schemas.openxmlformats.org/officeDocument/2006/relationships/hyperlink" Target="https://drive.google.com/drive/folders/1HHQEa2DE4roY-e53c-HNla2esznCOjp1?usp=sharing." TargetMode="External"/><Relationship Id="rId65" Type="http://schemas.openxmlformats.org/officeDocument/2006/relationships/hyperlink" Target="https://drive.google.com/drive/folders/1HHQEa2DE4roY-e53c-HNla2esznCOjp1?usp=sharing." TargetMode="External"/><Relationship Id="rId73" Type="http://schemas.openxmlformats.org/officeDocument/2006/relationships/hyperlink" Target="https://drive.google.com/drive/folders/1HHQEa2DE4roY-e53c-HNla2esznCOjp1?usp=sharing." TargetMode="External"/><Relationship Id="rId78" Type="http://schemas.openxmlformats.org/officeDocument/2006/relationships/hyperlink" Target="https://drive.google.com/drive/folders/1HHQEa2DE4roY-e53c-HNla2esznCOjp1?usp=sharing." TargetMode="External"/><Relationship Id="rId81" Type="http://schemas.openxmlformats.org/officeDocument/2006/relationships/hyperlink" Target="https://drive.google.com/drive/folders/1HHQEa2DE4roY-e53c-HNla2esznCOjp1?usp=sharing." TargetMode="External"/><Relationship Id="rId86" Type="http://schemas.openxmlformats.org/officeDocument/2006/relationships/hyperlink" Target="https://drive.google.com/drive/folders/1HHQEa2DE4roY-e53c-HNla2esznCOjp1?usp=sharing." TargetMode="External"/><Relationship Id="rId4" Type="http://schemas.openxmlformats.org/officeDocument/2006/relationships/hyperlink" Target="https://drive.google.com/drive/folders/1HHQEa2DE4roY-e53c-HNla2esznCOjp1?usp=sharing." TargetMode="External"/><Relationship Id="rId9" Type="http://schemas.openxmlformats.org/officeDocument/2006/relationships/hyperlink" Target="https://drive.google.com/drive/folders/1HHQEa2DE4roY-e53c-HNla2esznCOjp1?usp=sharing." TargetMode="External"/><Relationship Id="rId13" Type="http://schemas.openxmlformats.org/officeDocument/2006/relationships/hyperlink" Target="https://drive.google.com/drive/folders/1HHQEa2DE4roY-e53c-HNla2esznCOjp1?usp=sharing." TargetMode="External"/><Relationship Id="rId18" Type="http://schemas.openxmlformats.org/officeDocument/2006/relationships/hyperlink" Target="https://drive.google.com/drive/folders/1HHQEa2DE4roY-e53c-HNla2esznCOjp1?usp=sharing." TargetMode="External"/><Relationship Id="rId39" Type="http://schemas.openxmlformats.org/officeDocument/2006/relationships/hyperlink" Target="https://drive.google.com/drive/folders/1HHQEa2DE4roY-e53c-HNla2esznCOjp1?usp=sharing." TargetMode="External"/><Relationship Id="rId34" Type="http://schemas.openxmlformats.org/officeDocument/2006/relationships/hyperlink" Target="https://drive.google.com/drive/folders/1HHQEa2DE4roY-e53c-HNla2esznCOjp1?usp=sharing." TargetMode="External"/><Relationship Id="rId50" Type="http://schemas.openxmlformats.org/officeDocument/2006/relationships/hyperlink" Target="https://drive.google.com/drive/folders/1HHQEa2DE4roY-e53c-HNla2esznCOjp1?usp=sharing." TargetMode="External"/><Relationship Id="rId55" Type="http://schemas.openxmlformats.org/officeDocument/2006/relationships/hyperlink" Target="https://drive.google.com/drive/folders/1HHQEa2DE4roY-e53c-HNla2esznCOjp1?usp=sharing." TargetMode="External"/><Relationship Id="rId76" Type="http://schemas.openxmlformats.org/officeDocument/2006/relationships/hyperlink" Target="https://drive.google.com/drive/folders/1SNgjkGaf7FRS1EFJ5I4lFoYnXJS6-klf?usp=sharing." TargetMode="External"/><Relationship Id="rId7" Type="http://schemas.openxmlformats.org/officeDocument/2006/relationships/hyperlink" Target="https://drive.google.com/drive/folders/1HHQEa2DE4roY-e53c-HNla2esznCOjp1?usp=sharing." TargetMode="External"/><Relationship Id="rId71" Type="http://schemas.openxmlformats.org/officeDocument/2006/relationships/hyperlink" Target="https://drive.google.com/drive/folders/1HHQEa2DE4roY-e53c-HNla2esznCOjp1?usp=sharing." TargetMode="External"/><Relationship Id="rId2" Type="http://schemas.openxmlformats.org/officeDocument/2006/relationships/hyperlink" Target="https://drive.google.com/drive/folders/1HHQEa2DE4roY-e53c-HNla2esznCOjp1?usp=sharing." TargetMode="External"/><Relationship Id="rId29" Type="http://schemas.openxmlformats.org/officeDocument/2006/relationships/hyperlink" Target="https://drive.google.com/drive/folders/1HHQEa2DE4roY-e53c-HNla2esznCOjp1?usp=sharing." TargetMode="External"/><Relationship Id="rId24" Type="http://schemas.openxmlformats.org/officeDocument/2006/relationships/hyperlink" Target="https://drive.google.com/drive/folders/1HHQEa2DE4roY-e53c-HNla2esznCOjp1?usp=sharing." TargetMode="External"/><Relationship Id="rId40" Type="http://schemas.openxmlformats.org/officeDocument/2006/relationships/hyperlink" Target="https://drive.google.com/drive/folders/1HHQEa2DE4roY-e53c-HNla2esznCOjp1?usp=sharing." TargetMode="External"/><Relationship Id="rId45" Type="http://schemas.openxmlformats.org/officeDocument/2006/relationships/hyperlink" Target="https://drive.google.com/drive/folders/1HHQEa2DE4roY-e53c-HNla2esznCOjp1?usp=sharing." TargetMode="External"/><Relationship Id="rId66" Type="http://schemas.openxmlformats.org/officeDocument/2006/relationships/hyperlink" Target="https://drive.google.com/drive/folders/1HHQEa2DE4roY-e53c-HNla2esznCOjp1?usp=sharing." TargetMode="External"/><Relationship Id="rId87" Type="http://schemas.openxmlformats.org/officeDocument/2006/relationships/hyperlink" Target="https://drive.google.com/drive/folders/1HHQEa2DE4roY-e53c-HNla2esznCOjp1?usp=sharing." TargetMode="External"/><Relationship Id="rId61" Type="http://schemas.openxmlformats.org/officeDocument/2006/relationships/hyperlink" Target="https://drive.google.com/drive/folders/1HHQEa2DE4roY-e53c-HNla2esznCOjp1?usp=sharing." TargetMode="External"/><Relationship Id="rId82" Type="http://schemas.openxmlformats.org/officeDocument/2006/relationships/hyperlink" Target="https://drive.google.com/drive/folders/1HHQEa2DE4roY-e53c-HNla2esznCOjp1?usp=sharing." TargetMode="External"/><Relationship Id="rId19" Type="http://schemas.openxmlformats.org/officeDocument/2006/relationships/hyperlink" Target="https://drive.google.com/drive/folders/1HHQEa2DE4roY-e53c-HNla2esznCOjp1?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M991"/>
  <sheetViews>
    <sheetView tabSelected="1" topLeftCell="J1" zoomScale="70" zoomScaleNormal="70" workbookViewId="0">
      <pane ySplit="2" topLeftCell="A638" activePane="bottomLeft" state="frozen"/>
      <selection pane="bottomLeft" activeCell="J672" sqref="J672"/>
    </sheetView>
  </sheetViews>
  <sheetFormatPr baseColWidth="10" defaultColWidth="12.5703125" defaultRowHeight="15.75" customHeight="1"/>
  <cols>
    <col min="1" max="1" width="37.140625" style="144" customWidth="1"/>
    <col min="2" max="2" width="6" style="103" customWidth="1"/>
    <col min="3" max="3" width="12.85546875" style="103" hidden="1" customWidth="1"/>
    <col min="4" max="4" width="10.7109375" style="103" hidden="1" customWidth="1"/>
    <col min="5" max="5" width="39.85546875" style="103" customWidth="1"/>
    <col min="6" max="6" width="104.85546875" style="144" customWidth="1"/>
    <col min="7" max="7" width="12.5703125" style="103"/>
    <col min="8" max="8" width="21.42578125" style="103" customWidth="1"/>
    <col min="9" max="9" width="12.5703125" style="144"/>
    <col min="10" max="10" width="69.140625" style="144" customWidth="1"/>
    <col min="11" max="11" width="31.42578125" style="144" customWidth="1"/>
    <col min="12" max="12" width="45.7109375" style="103" customWidth="1"/>
    <col min="13" max="13" width="42.5703125" style="103" customWidth="1"/>
    <col min="14" max="14" width="18.140625" style="103" customWidth="1"/>
    <col min="15" max="15" width="23.5703125" style="103" customWidth="1"/>
    <col min="16" max="16" width="37.42578125" style="144" customWidth="1"/>
    <col min="17" max="17" width="12.5703125" style="103"/>
    <col min="18" max="18" width="15" style="103" customWidth="1"/>
    <col min="19" max="19" width="14.5703125" style="144" customWidth="1"/>
    <col min="20" max="20" width="13.85546875" style="144" customWidth="1"/>
    <col min="21" max="21" width="21.42578125" style="103" customWidth="1"/>
    <col min="22" max="23" width="12.5703125" style="103"/>
    <col min="24" max="26" width="12.5703125" style="144"/>
    <col min="27" max="27" width="68" style="103" hidden="1" customWidth="1"/>
    <col min="28" max="28" width="29.85546875" style="144" customWidth="1"/>
    <col min="29" max="29" width="12.5703125" style="103"/>
    <col min="30" max="30" width="14.42578125" style="103" customWidth="1"/>
    <col min="31" max="32" width="12.5703125" style="103"/>
    <col min="33" max="33" width="17.7109375" style="103" customWidth="1"/>
    <col min="34" max="36" width="12.5703125" style="103"/>
    <col min="37" max="37" width="16.28515625" style="103" hidden="1" customWidth="1"/>
    <col min="38" max="38" width="78.7109375" style="103" customWidth="1"/>
    <col min="39" max="39" width="16.85546875" style="103" customWidth="1"/>
    <col min="40" max="16384" width="12.5703125" style="103"/>
  </cols>
  <sheetData>
    <row r="1" spans="1:39" ht="27.75" customHeight="1">
      <c r="A1" s="197"/>
      <c r="B1" s="97" t="s">
        <v>0</v>
      </c>
      <c r="C1" s="98"/>
      <c r="D1" s="98"/>
      <c r="E1" s="98"/>
      <c r="F1" s="98"/>
      <c r="G1" s="98"/>
      <c r="H1" s="98"/>
      <c r="I1" s="185"/>
      <c r="J1" s="99" t="s">
        <v>1</v>
      </c>
      <c r="K1" s="98"/>
      <c r="L1" s="98"/>
      <c r="M1" s="98"/>
      <c r="N1" s="98"/>
      <c r="O1" s="100" t="s">
        <v>2</v>
      </c>
      <c r="P1" s="98"/>
      <c r="Q1" s="98"/>
      <c r="R1" s="98"/>
      <c r="S1" s="98"/>
      <c r="T1" s="98"/>
      <c r="U1" s="100" t="s">
        <v>3</v>
      </c>
      <c r="V1" s="98"/>
      <c r="W1" s="98"/>
      <c r="X1" s="190" t="s">
        <v>4</v>
      </c>
      <c r="Y1" s="191"/>
      <c r="Z1" s="191"/>
      <c r="AA1" s="101" t="s">
        <v>5</v>
      </c>
      <c r="AB1" s="98"/>
      <c r="AC1" s="98"/>
      <c r="AD1" s="98"/>
      <c r="AE1" s="98"/>
      <c r="AF1" s="98"/>
      <c r="AG1" s="98"/>
      <c r="AH1" s="98"/>
      <c r="AI1" s="98"/>
      <c r="AJ1" s="98"/>
      <c r="AK1" s="98"/>
      <c r="AL1" s="98"/>
      <c r="AM1" s="102"/>
    </row>
    <row r="2" spans="1:39" ht="35.25" customHeight="1">
      <c r="A2" s="198" t="s">
        <v>6</v>
      </c>
      <c r="B2" s="104" t="s">
        <v>7</v>
      </c>
      <c r="C2" s="105" t="s">
        <v>8</v>
      </c>
      <c r="D2" s="106" t="s">
        <v>9</v>
      </c>
      <c r="E2" s="106" t="s">
        <v>10</v>
      </c>
      <c r="F2" s="107" t="s">
        <v>11</v>
      </c>
      <c r="G2" s="108" t="s">
        <v>12</v>
      </c>
      <c r="H2" s="106" t="s">
        <v>13</v>
      </c>
      <c r="I2" s="186" t="s">
        <v>14</v>
      </c>
      <c r="J2" s="109" t="s">
        <v>15</v>
      </c>
      <c r="K2" s="109" t="s">
        <v>16</v>
      </c>
      <c r="L2" s="110" t="s">
        <v>17</v>
      </c>
      <c r="M2" s="110" t="s">
        <v>18</v>
      </c>
      <c r="N2" s="111" t="s">
        <v>19</v>
      </c>
      <c r="O2" s="112" t="s">
        <v>2</v>
      </c>
      <c r="P2" s="113" t="s">
        <v>20</v>
      </c>
      <c r="Q2" s="112" t="s">
        <v>21</v>
      </c>
      <c r="R2" s="112" t="s">
        <v>22</v>
      </c>
      <c r="S2" s="114" t="s">
        <v>23</v>
      </c>
      <c r="T2" s="115" t="s">
        <v>24</v>
      </c>
      <c r="U2" s="112" t="s">
        <v>25</v>
      </c>
      <c r="V2" s="112" t="s">
        <v>26</v>
      </c>
      <c r="W2" s="112" t="s">
        <v>27</v>
      </c>
      <c r="X2" s="192" t="s">
        <v>28</v>
      </c>
      <c r="Y2" s="186" t="s">
        <v>29</v>
      </c>
      <c r="Z2" s="186" t="s">
        <v>30</v>
      </c>
      <c r="AA2" s="116" t="s">
        <v>31</v>
      </c>
      <c r="AB2" s="196" t="s">
        <v>32</v>
      </c>
      <c r="AC2" s="117" t="s">
        <v>33</v>
      </c>
      <c r="AD2" s="118" t="s">
        <v>34</v>
      </c>
      <c r="AE2" s="119" t="s">
        <v>35</v>
      </c>
      <c r="AF2" s="120" t="s">
        <v>36</v>
      </c>
      <c r="AG2" s="117" t="s">
        <v>37</v>
      </c>
      <c r="AH2" s="117" t="s">
        <v>38</v>
      </c>
      <c r="AI2" s="121" t="s">
        <v>39</v>
      </c>
      <c r="AJ2" s="122" t="s">
        <v>40</v>
      </c>
      <c r="AK2" s="122" t="s">
        <v>41</v>
      </c>
      <c r="AL2" s="117" t="s">
        <v>42</v>
      </c>
      <c r="AM2" s="123" t="s">
        <v>43</v>
      </c>
    </row>
    <row r="3" spans="1:39" ht="18.75" customHeight="1">
      <c r="A3" s="127"/>
      <c r="B3" s="125">
        <v>1</v>
      </c>
      <c r="C3" s="126" t="e">
        <f ca="1">IF(OR(H3&lt;&gt;"", J3&lt;&gt;"", O3&lt;&gt;""),
    _xludf.TEXTJOIN("-", TRUE,
        IF(H3="NO CONFORMIDAD", "NC", IF(H3="OBSERVACIÓN", "OB", "Error")),I3,
IF(O3="CORRECCIÓN", "C", IF(O3="ACCIÓN CORRECTIVA", "AC", IF(O3="ACCIÓN DE MEJORA", "AM","Error"))),
        VLOOKUP(E3, Opciones!A$1:B$13, 2, FALSE),
        VLOOKUP(M3, Opciones!D$1:E$92, 2, FALSE),
        YEAR(G3)
    ),
"")</f>
        <v>#NAME?</v>
      </c>
      <c r="D3" s="126" t="str">
        <f t="shared" ref="D3:D13" ca="1" si="0">IF(AK3="CERRADA","CERRADA",IF(AK3="","","ABIERTA"))</f>
        <v>ABIERTA</v>
      </c>
      <c r="E3" s="96" t="s">
        <v>44</v>
      </c>
      <c r="F3" s="127" t="str">
        <f t="shared" ref="F3:F4" si="1">IF(OR(E3&lt;&gt;"",L3&lt;&gt;"",M3&lt;&gt;"",G3&lt;&gt;""), CONCATENATE(E3," PROCESO DE ",L3," - ",M3," VIGENCIA "&amp;YEAR(G3)),"")</f>
        <v>AUDITORÍA INTERNA PROCESO DE ADMINISTRACIÓN Y MANEJO DE ÁREAS PROTEGIDAS - SANTUARIO DE FAUNA Y FLORA LOS FLAMENCOS VIGENCIA 2017</v>
      </c>
      <c r="G3" s="128">
        <v>43021</v>
      </c>
      <c r="H3" s="129" t="s">
        <v>45</v>
      </c>
      <c r="I3" s="187">
        <v>1</v>
      </c>
      <c r="J3" s="127" t="s">
        <v>46</v>
      </c>
      <c r="K3" s="127" t="s">
        <v>47</v>
      </c>
      <c r="L3" s="129" t="s">
        <v>48</v>
      </c>
      <c r="M3" s="129" t="s">
        <v>49</v>
      </c>
      <c r="N3" s="129" t="s">
        <v>50</v>
      </c>
      <c r="O3" s="126" t="s">
        <v>51</v>
      </c>
      <c r="P3" s="127" t="s">
        <v>52</v>
      </c>
      <c r="Q3" s="130">
        <v>43059</v>
      </c>
      <c r="R3" s="130">
        <v>45289</v>
      </c>
      <c r="S3" s="131"/>
      <c r="T3" s="132"/>
      <c r="U3" s="133"/>
      <c r="V3" s="133"/>
      <c r="W3" s="133"/>
      <c r="AA3" s="124" t="s">
        <v>53</v>
      </c>
      <c r="AB3" s="131"/>
      <c r="AC3" s="126"/>
      <c r="AD3" s="134"/>
      <c r="AE3" s="134" t="str">
        <f t="shared" ref="AE3:AE567" ca="1" si="2">IF(AND(AD3&lt;&gt;"",AC3="SÍ"),(AD3+10)-TODAY(),"")</f>
        <v/>
      </c>
      <c r="AF3" s="135"/>
      <c r="AG3" s="126"/>
      <c r="AH3" s="126"/>
      <c r="AI3" s="126"/>
      <c r="AJ3" s="126">
        <f t="shared" ref="AJ3:AJ703" ca="1" si="3">IF(R3="","",IF(AI3&lt;&gt;"","CERRADA",IF(AF3=1,"CUMPLIDA",IF(S3="",R3-TODAY(),$S$404-TODAY()))))</f>
        <v>-459</v>
      </c>
      <c r="AK3" s="126" t="str">
        <f ca="1">IF(AI3&lt;&gt;"","CERRADA",IF(AND(AC3&lt;&gt;"SÍ",AI3="",AF3=100%),"CUMPLIDA",IF(AND(AC3="SÍ",AF3&lt;100%,AI3=""),"EN REVISIÓN OCI",IF(AND(R3-TODAY()&lt;0,AF3&lt;100,AI3="",AC3&lt;&gt;"SÍ",S3=""),"VENCIDA",(IF(AND(S3&lt;&gt;"",TODAY()-S3&lt;=0),"CON TIEMPO",IF(AND(AC3&lt;&gt;"SÍ",TODAY()-R3&lt;=0),"CON TIEMPO","")))))))</f>
        <v>VENCIDA</v>
      </c>
      <c r="AL3" s="124" t="s">
        <v>54</v>
      </c>
      <c r="AM3" s="136"/>
    </row>
    <row r="4" spans="1:39" ht="18.75" customHeight="1">
      <c r="A4" s="127"/>
      <c r="B4" s="125">
        <v>2</v>
      </c>
      <c r="C4" s="126" t="e">
        <f ca="1">IF(OR(H4&lt;&gt;"", J4&lt;&gt;"", O4&lt;&gt;""),
    _xludf.TEXTJOIN("-", TRUE,
        IF(H4="NO CONFORMIDAD", "NC", IF(H4="OBSERVACIÓN", "OB", "Error")),I4,
IF(O4="CORRECCIÓN", "C", IF(O4="ACCIÓN CORRECTIVA", "AC", IF(O4="ACCIÓN DE MEJORA", "AM","Error"))),
        VLOOKUP(E4, Opciones!A$1:B$13, 2, FALSE),
        VLOOKUP(M4, Opciones!D$1:E$92, 2, FALSE),
        YEAR(G4)
    ),
"")</f>
        <v>#NAME?</v>
      </c>
      <c r="D4" s="126" t="e">
        <f t="shared" ca="1" si="0"/>
        <v>#NAME?</v>
      </c>
      <c r="E4" s="96" t="s">
        <v>44</v>
      </c>
      <c r="F4" s="127" t="str">
        <f t="shared" si="1"/>
        <v>AUDITORÍA INTERNA PROCESO DE ADMINISTRACIÓN Y MANEJO DE ÁREAS PROTEGIDAS - SANTUARIO DE FAUNA Y FLORA LOS FLAMENCOS VIGENCIA 2017</v>
      </c>
      <c r="G4" s="128">
        <v>43021</v>
      </c>
      <c r="H4" s="129" t="s">
        <v>45</v>
      </c>
      <c r="I4" s="187">
        <v>1</v>
      </c>
      <c r="J4" s="127" t="s">
        <v>46</v>
      </c>
      <c r="K4" s="127" t="s">
        <v>47</v>
      </c>
      <c r="L4" s="129" t="s">
        <v>48</v>
      </c>
      <c r="M4" s="129" t="s">
        <v>49</v>
      </c>
      <c r="N4" s="129" t="s">
        <v>50</v>
      </c>
      <c r="O4" s="126" t="s">
        <v>51</v>
      </c>
      <c r="P4" s="127" t="s">
        <v>55</v>
      </c>
      <c r="Q4" s="130">
        <v>43059</v>
      </c>
      <c r="R4" s="130">
        <v>45289</v>
      </c>
      <c r="S4" s="131"/>
      <c r="T4" s="132"/>
      <c r="U4" s="133"/>
      <c r="V4" s="133"/>
      <c r="W4" s="133"/>
      <c r="AA4" s="124" t="s">
        <v>56</v>
      </c>
      <c r="AB4" s="131"/>
      <c r="AC4" s="126"/>
      <c r="AD4" s="134"/>
      <c r="AE4" s="134" t="str">
        <f t="shared" ca="1" si="2"/>
        <v/>
      </c>
      <c r="AF4" s="137"/>
      <c r="AG4" s="126"/>
      <c r="AH4" s="126"/>
      <c r="AI4" s="126"/>
      <c r="AJ4" s="126">
        <f t="shared" ca="1" si="3"/>
        <v>-459</v>
      </c>
      <c r="AK4" s="126" t="e">
        <f t="shared" ref="AK4:AK402" ca="1" si="4">IF(C4="","",IF(AI4&lt;&gt;"","CERRADA",IF(AND(AC4&lt;&gt;"SÍ",AI4="",AF4=100%),"CUMPLIDA",IF(AND(AC4="SÍ",AF4&lt;100%,AI4=""),"EN REVISIÓN OCI",IF(AND(R4-TODAY()&lt;0,AF4&lt;100,AI4="",AC4&lt;&gt;"SÍ",S4=""),"VENCIDA",(IF(AND(S4&lt;&gt;"",TODAY()-S4&lt;=0),"CON TIEMPO",IF(AND(AC4&lt;&gt;"SÍ",TODAY()-R4&lt;=0),"CON TIEMPO",""))))))))</f>
        <v>#NAME?</v>
      </c>
      <c r="AL4" s="124" t="s">
        <v>57</v>
      </c>
      <c r="AM4" s="136"/>
    </row>
    <row r="5" spans="1:39" ht="18.75" customHeight="1">
      <c r="A5" s="127" t="s">
        <v>58</v>
      </c>
      <c r="B5" s="125">
        <v>3</v>
      </c>
      <c r="C5" s="126" t="e">
        <f ca="1">IF(OR(H5&lt;&gt;"", J5&lt;&gt;"", O5&lt;&gt;""),
    _xludf.TEXTJOIN("-", TRUE,
        IF(H5="NO CONFORMIDAD", "NC", IF(H5="OBSERVACIÓN", "OB", "Error")),I5,
IF(O5="CORRECCIÓN", "C", IF(O5="ACCIÓN CORRECTIVA", "AC", IF(O5="ACCIÓN DE MEJORA", "AM","Error"))),
        VLOOKUP(E5, Opciones!A$1:B$13, 2, FALSE),
        VLOOKUP(M5, Opciones!D$1:E$92, 2, FALSE),
        YEAR(G5)
    ),
"")</f>
        <v>#NAME?</v>
      </c>
      <c r="D5" s="126" t="e">
        <f t="shared" ca="1" si="0"/>
        <v>#NAME?</v>
      </c>
      <c r="E5" s="96" t="s">
        <v>44</v>
      </c>
      <c r="F5" s="127" t="s">
        <v>59</v>
      </c>
      <c r="G5" s="128">
        <v>43277</v>
      </c>
      <c r="H5" s="129" t="s">
        <v>45</v>
      </c>
      <c r="I5" s="187">
        <v>1</v>
      </c>
      <c r="J5" s="127" t="s">
        <v>60</v>
      </c>
      <c r="K5" s="127" t="s">
        <v>61</v>
      </c>
      <c r="L5" s="129" t="s">
        <v>62</v>
      </c>
      <c r="M5" s="129" t="s">
        <v>63</v>
      </c>
      <c r="N5" s="129" t="s">
        <v>50</v>
      </c>
      <c r="O5" s="126" t="s">
        <v>51</v>
      </c>
      <c r="P5" s="127" t="s">
        <v>64</v>
      </c>
      <c r="Q5" s="130">
        <v>43313</v>
      </c>
      <c r="R5" s="130">
        <v>44895</v>
      </c>
      <c r="S5" s="131"/>
      <c r="T5" s="132"/>
      <c r="U5" s="133"/>
      <c r="V5" s="133"/>
      <c r="W5" s="133"/>
      <c r="AA5" s="124" t="s">
        <v>65</v>
      </c>
      <c r="AB5" s="131"/>
      <c r="AC5" s="126"/>
      <c r="AD5" s="134"/>
      <c r="AE5" s="134" t="str">
        <f t="shared" ca="1" si="2"/>
        <v/>
      </c>
      <c r="AF5" s="137"/>
      <c r="AG5" s="126"/>
      <c r="AH5" s="126"/>
      <c r="AI5" s="126"/>
      <c r="AJ5" s="126">
        <f t="shared" ca="1" si="3"/>
        <v>-853</v>
      </c>
      <c r="AK5" s="126" t="e">
        <f t="shared" ca="1" si="4"/>
        <v>#NAME?</v>
      </c>
      <c r="AL5" s="124" t="s">
        <v>66</v>
      </c>
      <c r="AM5" s="136"/>
    </row>
    <row r="6" spans="1:39" ht="18.75" customHeight="1">
      <c r="A6" s="127" t="s">
        <v>58</v>
      </c>
      <c r="B6" s="125">
        <v>4</v>
      </c>
      <c r="C6" s="126" t="e">
        <f ca="1">IF(OR(H6&lt;&gt;"", J6&lt;&gt;"", O6&lt;&gt;""),
    _xludf.TEXTJOIN("-", TRUE,
        IF(H6="NO CONFORMIDAD", "NC", IF(H6="OBSERVACIÓN", "OB", "Error")),I6,
IF(O6="CORRECCIÓN", "C", IF(O6="ACCIÓN CORRECTIVA", "AC", IF(O6="ACCIÓN DE MEJORA", "AM","Error"))),
        VLOOKUP(E6, Opciones!A$1:B$13, 2, FALSE),
        VLOOKUP(M6, Opciones!D$1:E$92, 2, FALSE),
        YEAR(G6)
    ),
"")</f>
        <v>#NAME?</v>
      </c>
      <c r="D6" s="126" t="e">
        <f t="shared" ca="1" si="0"/>
        <v>#NAME?</v>
      </c>
      <c r="E6" s="96" t="s">
        <v>44</v>
      </c>
      <c r="F6" s="127" t="s">
        <v>59</v>
      </c>
      <c r="G6" s="128">
        <v>43277</v>
      </c>
      <c r="H6" s="129" t="s">
        <v>45</v>
      </c>
      <c r="I6" s="187">
        <v>2</v>
      </c>
      <c r="J6" s="127" t="s">
        <v>67</v>
      </c>
      <c r="K6" s="127" t="s">
        <v>68</v>
      </c>
      <c r="L6" s="129" t="s">
        <v>62</v>
      </c>
      <c r="M6" s="129" t="s">
        <v>63</v>
      </c>
      <c r="N6" s="129" t="s">
        <v>50</v>
      </c>
      <c r="O6" s="126" t="s">
        <v>51</v>
      </c>
      <c r="P6" s="127" t="s">
        <v>69</v>
      </c>
      <c r="Q6" s="130">
        <v>43313</v>
      </c>
      <c r="R6" s="130">
        <v>44895</v>
      </c>
      <c r="S6" s="131"/>
      <c r="T6" s="132"/>
      <c r="U6" s="133"/>
      <c r="V6" s="133"/>
      <c r="W6" s="133"/>
      <c r="AA6" s="124" t="s">
        <v>56</v>
      </c>
      <c r="AB6" s="131"/>
      <c r="AC6" s="126"/>
      <c r="AD6" s="134"/>
      <c r="AE6" s="134" t="str">
        <f t="shared" ca="1" si="2"/>
        <v/>
      </c>
      <c r="AF6" s="137"/>
      <c r="AG6" s="126"/>
      <c r="AH6" s="126"/>
      <c r="AI6" s="126"/>
      <c r="AJ6" s="126">
        <f t="shared" ca="1" si="3"/>
        <v>-853</v>
      </c>
      <c r="AK6" s="126" t="e">
        <f t="shared" ca="1" si="4"/>
        <v>#NAME?</v>
      </c>
      <c r="AL6" s="124" t="s">
        <v>70</v>
      </c>
      <c r="AM6" s="136"/>
    </row>
    <row r="7" spans="1:39" ht="18.75" customHeight="1">
      <c r="A7" s="127" t="s">
        <v>58</v>
      </c>
      <c r="B7" s="125">
        <v>5</v>
      </c>
      <c r="C7" s="126" t="e">
        <f ca="1">IF(OR(H7&lt;&gt;"", J7&lt;&gt;"", O7&lt;&gt;""),
    _xludf.TEXTJOIN("-", TRUE,
        IF(H7="NO CONFORMIDAD", "NC", IF(H7="OBSERVACIÓN", "OB", "Error")),I7,
IF(O7="CORRECCIÓN", "C", IF(O7="ACCIÓN CORRECTIVA", "AC", IF(O7="ACCIÓN DE MEJORA", "AM","Error"))),
        VLOOKUP(E7, Opciones!A$1:B$13, 2, FALSE),
        VLOOKUP(M7, Opciones!D$1:E$92, 2, FALSE),
        YEAR(G7)
    ),
"")</f>
        <v>#NAME?</v>
      </c>
      <c r="D7" s="126" t="e">
        <f t="shared" ca="1" si="0"/>
        <v>#NAME?</v>
      </c>
      <c r="E7" s="96" t="s">
        <v>44</v>
      </c>
      <c r="F7" s="127" t="s">
        <v>59</v>
      </c>
      <c r="G7" s="128">
        <v>43277</v>
      </c>
      <c r="H7" s="129" t="s">
        <v>45</v>
      </c>
      <c r="I7" s="187">
        <v>2</v>
      </c>
      <c r="J7" s="127" t="s">
        <v>67</v>
      </c>
      <c r="K7" s="127" t="s">
        <v>68</v>
      </c>
      <c r="L7" s="129" t="s">
        <v>62</v>
      </c>
      <c r="M7" s="129" t="s">
        <v>63</v>
      </c>
      <c r="N7" s="129" t="s">
        <v>50</v>
      </c>
      <c r="O7" s="126" t="s">
        <v>51</v>
      </c>
      <c r="P7" s="127" t="s">
        <v>69</v>
      </c>
      <c r="Q7" s="130">
        <v>43313</v>
      </c>
      <c r="R7" s="130">
        <v>44895</v>
      </c>
      <c r="S7" s="131"/>
      <c r="T7" s="132"/>
      <c r="U7" s="133"/>
      <c r="V7" s="133"/>
      <c r="W7" s="133"/>
      <c r="AA7" s="124" t="s">
        <v>56</v>
      </c>
      <c r="AB7" s="131"/>
      <c r="AC7" s="126"/>
      <c r="AD7" s="134"/>
      <c r="AE7" s="134" t="str">
        <f t="shared" ca="1" si="2"/>
        <v/>
      </c>
      <c r="AF7" s="137"/>
      <c r="AG7" s="126"/>
      <c r="AH7" s="126"/>
      <c r="AI7" s="126"/>
      <c r="AJ7" s="126">
        <f t="shared" ca="1" si="3"/>
        <v>-853</v>
      </c>
      <c r="AK7" s="126" t="e">
        <f t="shared" ca="1" si="4"/>
        <v>#NAME?</v>
      </c>
      <c r="AL7" s="124" t="s">
        <v>71</v>
      </c>
      <c r="AM7" s="136"/>
    </row>
    <row r="8" spans="1:39" ht="18.75" customHeight="1">
      <c r="A8" s="127" t="s">
        <v>58</v>
      </c>
      <c r="B8" s="125">
        <v>6</v>
      </c>
      <c r="C8" s="126" t="e">
        <f ca="1">IF(OR(H8&lt;&gt;"", J8&lt;&gt;"", O8&lt;&gt;""),
    _xludf.TEXTJOIN("-", TRUE,
        IF(H8="NO CONFORMIDAD", "NC", IF(H8="OBSERVACIÓN", "OB", "Error")),I8,
IF(O8="CORRECCIÓN", "C", IF(O8="ACCIÓN CORRECTIVA", "AC", IF(O8="ACCIÓN DE MEJORA", "AM","Error"))),
        VLOOKUP(E8, Opciones!A$1:B$13, 2, FALSE),
        VLOOKUP(M8, Opciones!D$1:E$92, 2, FALSE),
        YEAR(G8)
    ),
"")</f>
        <v>#NAME?</v>
      </c>
      <c r="D8" s="126" t="e">
        <f t="shared" ca="1" si="0"/>
        <v>#NAME?</v>
      </c>
      <c r="E8" s="96" t="s">
        <v>44</v>
      </c>
      <c r="F8" s="127" t="s">
        <v>59</v>
      </c>
      <c r="G8" s="128">
        <v>43277</v>
      </c>
      <c r="H8" s="129" t="s">
        <v>45</v>
      </c>
      <c r="I8" s="187">
        <v>4</v>
      </c>
      <c r="J8" s="127" t="s">
        <v>72</v>
      </c>
      <c r="K8" s="127" t="s">
        <v>73</v>
      </c>
      <c r="L8" s="129" t="s">
        <v>62</v>
      </c>
      <c r="M8" s="129" t="s">
        <v>63</v>
      </c>
      <c r="N8" s="129" t="s">
        <v>50</v>
      </c>
      <c r="O8" s="126" t="s">
        <v>51</v>
      </c>
      <c r="P8" s="127" t="s">
        <v>74</v>
      </c>
      <c r="Q8" s="130">
        <v>43313</v>
      </c>
      <c r="R8" s="130">
        <v>44895</v>
      </c>
      <c r="S8" s="131"/>
      <c r="T8" s="132"/>
      <c r="U8" s="133"/>
      <c r="V8" s="133"/>
      <c r="W8" s="133"/>
      <c r="AA8" s="124" t="s">
        <v>75</v>
      </c>
      <c r="AB8" s="131"/>
      <c r="AC8" s="126"/>
      <c r="AD8" s="134"/>
      <c r="AE8" s="134" t="str">
        <f t="shared" ca="1" si="2"/>
        <v/>
      </c>
      <c r="AF8" s="137"/>
      <c r="AG8" s="126"/>
      <c r="AH8" s="126"/>
      <c r="AI8" s="126"/>
      <c r="AJ8" s="126">
        <f t="shared" ca="1" si="3"/>
        <v>-853</v>
      </c>
      <c r="AK8" s="126" t="e">
        <f t="shared" ca="1" si="4"/>
        <v>#NAME?</v>
      </c>
      <c r="AL8" s="124" t="s">
        <v>76</v>
      </c>
      <c r="AM8" s="136"/>
    </row>
    <row r="9" spans="1:39" ht="18.75" customHeight="1">
      <c r="A9" s="127" t="s">
        <v>77</v>
      </c>
      <c r="B9" s="125">
        <v>7</v>
      </c>
      <c r="C9" s="126" t="e">
        <f ca="1">IF(OR(H9&lt;&gt;"", J9&lt;&gt;"", O9&lt;&gt;""),
    _xludf.TEXTJOIN("-", TRUE,
        IF(H9="NO CONFORMIDAD", "NC", IF(H9="OBSERVACIÓN", "OB", "Error")),I9,
IF(O9="CORRECCIÓN", "C", IF(O9="ACCIÓN CORRECTIVA", "AC", IF(O9="ACCIÓN DE MEJORA", "AM","Error"))),
        VLOOKUP(E9, Opciones!A$1:B$13, 2, FALSE),
        VLOOKUP(M9, Opciones!D$1:E$92, 2, FALSE),
        YEAR(G9)
    ),
"")</f>
        <v>#NAME?</v>
      </c>
      <c r="D9" s="126" t="e">
        <f t="shared" ca="1" si="0"/>
        <v>#NAME?</v>
      </c>
      <c r="E9" s="96" t="s">
        <v>44</v>
      </c>
      <c r="F9" s="127" t="s">
        <v>78</v>
      </c>
      <c r="G9" s="128">
        <v>43774</v>
      </c>
      <c r="H9" s="129" t="s">
        <v>45</v>
      </c>
      <c r="I9" s="187">
        <v>1</v>
      </c>
      <c r="J9" s="127" t="s">
        <v>79</v>
      </c>
      <c r="K9" s="127" t="s">
        <v>80</v>
      </c>
      <c r="L9" s="129" t="s">
        <v>48</v>
      </c>
      <c r="M9" s="129" t="s">
        <v>81</v>
      </c>
      <c r="N9" s="129" t="s">
        <v>50</v>
      </c>
      <c r="O9" s="126" t="s">
        <v>51</v>
      </c>
      <c r="P9" s="127" t="s">
        <v>82</v>
      </c>
      <c r="Q9" s="130">
        <v>43886</v>
      </c>
      <c r="R9" s="130">
        <v>45240</v>
      </c>
      <c r="S9" s="131"/>
      <c r="T9" s="132"/>
      <c r="U9" s="133" t="s">
        <v>83</v>
      </c>
      <c r="V9" s="133" t="s">
        <v>84</v>
      </c>
      <c r="W9" s="133">
        <v>1</v>
      </c>
      <c r="AA9" s="124" t="s">
        <v>85</v>
      </c>
      <c r="AB9" s="131"/>
      <c r="AC9" s="126"/>
      <c r="AD9" s="134"/>
      <c r="AE9" s="134" t="str">
        <f t="shared" ca="1" si="2"/>
        <v/>
      </c>
      <c r="AF9" s="137"/>
      <c r="AG9" s="126"/>
      <c r="AH9" s="126"/>
      <c r="AI9" s="130">
        <v>45287</v>
      </c>
      <c r="AJ9" s="126" t="str">
        <f t="shared" ca="1" si="3"/>
        <v>CERRADA</v>
      </c>
      <c r="AK9" s="126" t="e">
        <f t="shared" ca="1" si="4"/>
        <v>#NAME?</v>
      </c>
      <c r="AL9" s="124" t="s">
        <v>86</v>
      </c>
      <c r="AM9" s="136"/>
    </row>
    <row r="10" spans="1:39" ht="18.75" customHeight="1">
      <c r="A10" s="127" t="s">
        <v>77</v>
      </c>
      <c r="B10" s="125">
        <v>8</v>
      </c>
      <c r="C10" s="126" t="e">
        <f ca="1">IF(OR(H10&lt;&gt;"", J10&lt;&gt;"", O10&lt;&gt;""),
    _xludf.TEXTJOIN("-", TRUE,
        IF(H10="NO CONFORMIDAD", "NC", IF(H10="OBSERVACIÓN", "OB", "Error")),I10,
IF(O10="CORRECCIÓN", "C", IF(O10="ACCIÓN CORRECTIVA", "AC", IF(O10="ACCIÓN DE MEJORA", "AM","Error"))),
        VLOOKUP(E10, Opciones!A$1:B$13, 2, FALSE),
        VLOOKUP(M10, Opciones!D$1:E$92, 2, FALSE),
        YEAR(G10)
    ),
"")</f>
        <v>#NAME?</v>
      </c>
      <c r="D10" s="126" t="e">
        <f t="shared" ca="1" si="0"/>
        <v>#NAME?</v>
      </c>
      <c r="E10" s="96" t="s">
        <v>44</v>
      </c>
      <c r="F10" s="127" t="str">
        <f t="shared" ref="F10:F18" si="5">IF(OR(E10&lt;&gt;"",L10&lt;&gt;"",M10&lt;&gt;"",G10&lt;&gt;""), CONCATENATE(E10," PROCESO DE ",L10," - ",M10," VIGENCIA "&amp;YEAR(G10)),"")</f>
        <v>AUDITORÍA INTERNA PROCESO DE ADMINISTRACIÓN Y MANEJO DE ÁREAS PROTEGIDAS - DIRECCIÓN TERRITORIAL AMAZONÍA VIGENCIA 2019</v>
      </c>
      <c r="G10" s="128">
        <v>43774</v>
      </c>
      <c r="H10" s="129" t="s">
        <v>45</v>
      </c>
      <c r="I10" s="187">
        <v>1</v>
      </c>
      <c r="J10" s="127" t="s">
        <v>79</v>
      </c>
      <c r="K10" s="127" t="s">
        <v>80</v>
      </c>
      <c r="L10" s="129" t="s">
        <v>48</v>
      </c>
      <c r="M10" s="129" t="s">
        <v>81</v>
      </c>
      <c r="N10" s="129" t="s">
        <v>50</v>
      </c>
      <c r="O10" s="126" t="s">
        <v>87</v>
      </c>
      <c r="P10" s="127" t="s">
        <v>88</v>
      </c>
      <c r="Q10" s="130">
        <v>43886</v>
      </c>
      <c r="R10" s="130">
        <v>45240</v>
      </c>
      <c r="S10" s="131"/>
      <c r="T10" s="132"/>
      <c r="U10" s="133" t="s">
        <v>89</v>
      </c>
      <c r="V10" s="133" t="s">
        <v>90</v>
      </c>
      <c r="W10" s="133">
        <v>9</v>
      </c>
      <c r="AA10" s="124" t="s">
        <v>85</v>
      </c>
      <c r="AB10" s="131"/>
      <c r="AC10" s="126"/>
      <c r="AD10" s="134"/>
      <c r="AE10" s="134" t="str">
        <f t="shared" ca="1" si="2"/>
        <v/>
      </c>
      <c r="AF10" s="137"/>
      <c r="AG10" s="126"/>
      <c r="AH10" s="126"/>
      <c r="AI10" s="130">
        <v>45287</v>
      </c>
      <c r="AJ10" s="126" t="str">
        <f t="shared" ca="1" si="3"/>
        <v>CERRADA</v>
      </c>
      <c r="AK10" s="126" t="e">
        <f t="shared" ca="1" si="4"/>
        <v>#NAME?</v>
      </c>
      <c r="AL10" s="124" t="s">
        <v>91</v>
      </c>
      <c r="AM10" s="136"/>
    </row>
    <row r="11" spans="1:39" ht="18.75" customHeight="1">
      <c r="A11" s="127"/>
      <c r="B11" s="125">
        <v>9</v>
      </c>
      <c r="C11" s="126" t="e">
        <f ca="1">IF(OR(H11&lt;&gt;"", J11&lt;&gt;"", O11&lt;&gt;""),
    _xludf.TEXTJOIN("-", TRUE,
        IF(H11="NO CONFORMIDAD", "NC", IF(H11="OBSERVACIÓN", "OB", "Error")),I11,
IF(O11="CORRECCIÓN", "C", IF(O11="ACCIÓN CORRECTIVA", "AC", IF(O11="ACCIÓN DE MEJORA", "AM","Error"))),
        VLOOKUP(E11, Opciones!A$1:B$13, 2, FALSE),
        VLOOKUP(M11, Opciones!D$1:E$92, 2, FALSE),
        YEAR(G11)
    ),
"")</f>
        <v>#NAME?</v>
      </c>
      <c r="D11" s="126" t="e">
        <f t="shared" ca="1" si="0"/>
        <v>#NAME?</v>
      </c>
      <c r="E11" s="96" t="s">
        <v>44</v>
      </c>
      <c r="F11" s="127" t="str">
        <f t="shared" si="5"/>
        <v>AUDITORÍA INTERNA PROCESO DE TERRITORIOS SOSTENIBLES E INNOVADORES - PARQUE NACIONAL NATURAL CORALES DEL ROSARIO Y DE SAN BERNARDO VIGENCIA 2019</v>
      </c>
      <c r="G11" s="128">
        <v>43661</v>
      </c>
      <c r="H11" s="129" t="s">
        <v>45</v>
      </c>
      <c r="I11" s="187">
        <v>9</v>
      </c>
      <c r="J11" s="127" t="s">
        <v>92</v>
      </c>
      <c r="K11" s="127" t="s">
        <v>93</v>
      </c>
      <c r="L11" s="129" t="s">
        <v>94</v>
      </c>
      <c r="M11" s="129" t="s">
        <v>95</v>
      </c>
      <c r="N11" s="129" t="s">
        <v>50</v>
      </c>
      <c r="O11" s="126" t="s">
        <v>51</v>
      </c>
      <c r="P11" s="127" t="s">
        <v>96</v>
      </c>
      <c r="Q11" s="130">
        <v>43829</v>
      </c>
      <c r="R11" s="130">
        <v>45137</v>
      </c>
      <c r="S11" s="131"/>
      <c r="T11" s="132"/>
      <c r="U11" s="133" t="s">
        <v>97</v>
      </c>
      <c r="V11" s="133" t="s">
        <v>90</v>
      </c>
      <c r="W11" s="133">
        <v>1</v>
      </c>
      <c r="AA11" s="124" t="s">
        <v>85</v>
      </c>
      <c r="AB11" s="131"/>
      <c r="AC11" s="126"/>
      <c r="AD11" s="134"/>
      <c r="AE11" s="134" t="str">
        <f t="shared" ca="1" si="2"/>
        <v/>
      </c>
      <c r="AF11" s="137"/>
      <c r="AG11" s="126"/>
      <c r="AH11" s="126"/>
      <c r="AI11" s="126"/>
      <c r="AJ11" s="126">
        <f t="shared" ca="1" si="3"/>
        <v>-611</v>
      </c>
      <c r="AK11" s="126" t="e">
        <f t="shared" ca="1" si="4"/>
        <v>#NAME?</v>
      </c>
      <c r="AL11" s="124" t="s">
        <v>98</v>
      </c>
      <c r="AM11" s="136"/>
    </row>
    <row r="12" spans="1:39" ht="18.75" customHeight="1">
      <c r="A12" s="127" t="s">
        <v>99</v>
      </c>
      <c r="B12" s="125">
        <v>10</v>
      </c>
      <c r="C12" s="126" t="e">
        <f ca="1">IF(OR(H12&lt;&gt;"", J12&lt;&gt;"", O12&lt;&gt;""),
    _xludf.TEXTJOIN("-", TRUE,
        IF(H12="NO CONFORMIDAD", "NC", IF(H12="OBSERVACIÓN", "OB", "Error")),I12,
IF(O12="CORRECCIÓN", "C", IF(O12="ACCIÓN CORRECTIVA", "AC", IF(O12="ACCIÓN DE MEJORA", "AM","Error"))),
        VLOOKUP(E12, Opciones!A$1:B$13, 2, FALSE),
        VLOOKUP(M12, Opciones!D$1:E$92, 2, FALSE),
        YEAR(G12)
    ),
"")</f>
        <v>#NAME?</v>
      </c>
      <c r="D12" s="126" t="e">
        <f t="shared" ca="1" si="0"/>
        <v>#NAME?</v>
      </c>
      <c r="E12" s="96" t="s">
        <v>44</v>
      </c>
      <c r="F12" s="127" t="str">
        <f t="shared" si="5"/>
        <v>AUDITORÍA INTERNA PROCESO DE RECURSOS FINANCIEROS - GRUPO DE GESTIÓN FINANCIERA VIGENCIA 2019</v>
      </c>
      <c r="G12" s="128">
        <v>43677</v>
      </c>
      <c r="H12" s="129" t="s">
        <v>45</v>
      </c>
      <c r="I12" s="187">
        <v>2</v>
      </c>
      <c r="J12" s="127" t="s">
        <v>100</v>
      </c>
      <c r="K12" s="127" t="s">
        <v>101</v>
      </c>
      <c r="L12" s="129" t="s">
        <v>102</v>
      </c>
      <c r="M12" s="129" t="s">
        <v>103</v>
      </c>
      <c r="N12" s="129" t="s">
        <v>50</v>
      </c>
      <c r="O12" s="126" t="s">
        <v>51</v>
      </c>
      <c r="P12" s="127" t="s">
        <v>104</v>
      </c>
      <c r="Q12" s="130">
        <v>43983</v>
      </c>
      <c r="R12" s="130">
        <v>45015</v>
      </c>
      <c r="S12" s="131"/>
      <c r="T12" s="132"/>
      <c r="U12" s="133" t="s">
        <v>105</v>
      </c>
      <c r="V12" s="133" t="s">
        <v>84</v>
      </c>
      <c r="W12" s="133">
        <v>1</v>
      </c>
      <c r="AA12" s="124" t="s">
        <v>106</v>
      </c>
      <c r="AB12" s="127" t="s">
        <v>107</v>
      </c>
      <c r="AC12" s="126" t="s">
        <v>50</v>
      </c>
      <c r="AD12" s="134"/>
      <c r="AE12" s="134" t="str">
        <f t="shared" ca="1" si="2"/>
        <v/>
      </c>
      <c r="AF12" s="137"/>
      <c r="AG12" s="126"/>
      <c r="AH12" s="126"/>
      <c r="AI12" s="126"/>
      <c r="AJ12" s="126">
        <f t="shared" ca="1" si="3"/>
        <v>-733</v>
      </c>
      <c r="AK12" s="126" t="e">
        <f t="shared" ca="1" si="4"/>
        <v>#NAME?</v>
      </c>
      <c r="AL12" s="138" t="s">
        <v>108</v>
      </c>
      <c r="AM12" s="136"/>
    </row>
    <row r="13" spans="1:39" ht="18.75" customHeight="1">
      <c r="A13" s="127" t="s">
        <v>99</v>
      </c>
      <c r="B13" s="125">
        <v>11</v>
      </c>
      <c r="C13" s="126" t="e">
        <f ca="1">IF(OR(H13&lt;&gt;"", J13&lt;&gt;"", O13&lt;&gt;""),
    _xludf.TEXTJOIN("-", TRUE,
        IF(H13="NO CONFORMIDAD", "NC", IF(H13="OBSERVACIÓN", "OB", "Error")),I13,
IF(O13="CORRECCIÓN", "C", IF(O13="ACCIÓN CORRECTIVA", "AC", IF(O13="ACCIÓN DE MEJORA", "AM","Error"))),
        VLOOKUP(E13, Opciones!A$1:B$13, 2, FALSE),
        VLOOKUP(M13, Opciones!D$1:E$92, 2, FALSE),
        YEAR(G13)
    ),
"")</f>
        <v>#NAME?</v>
      </c>
      <c r="D13" s="126" t="e">
        <f t="shared" ca="1" si="0"/>
        <v>#NAME?</v>
      </c>
      <c r="E13" s="96" t="s">
        <v>44</v>
      </c>
      <c r="F13" s="127" t="str">
        <f t="shared" si="5"/>
        <v>AUDITORÍA INTERNA PROCESO DE RECURSOS FINANCIEROS - GRUPO DE GESTIÓN FINANCIERA VIGENCIA 2019</v>
      </c>
      <c r="G13" s="128">
        <v>43677</v>
      </c>
      <c r="H13" s="129" t="s">
        <v>45</v>
      </c>
      <c r="I13" s="187">
        <v>9</v>
      </c>
      <c r="J13" s="127" t="s">
        <v>109</v>
      </c>
      <c r="K13" s="127" t="s">
        <v>110</v>
      </c>
      <c r="L13" s="129" t="s">
        <v>102</v>
      </c>
      <c r="M13" s="129" t="s">
        <v>103</v>
      </c>
      <c r="N13" s="129" t="s">
        <v>50</v>
      </c>
      <c r="O13" s="126" t="s">
        <v>87</v>
      </c>
      <c r="P13" s="127" t="s">
        <v>111</v>
      </c>
      <c r="Q13" s="130">
        <v>43983</v>
      </c>
      <c r="R13" s="130">
        <v>45015</v>
      </c>
      <c r="S13" s="131"/>
      <c r="T13" s="132"/>
      <c r="U13" s="133" t="s">
        <v>112</v>
      </c>
      <c r="V13" s="133" t="s">
        <v>90</v>
      </c>
      <c r="W13" s="133">
        <v>9</v>
      </c>
      <c r="AA13" s="124" t="s">
        <v>106</v>
      </c>
      <c r="AB13" s="131"/>
      <c r="AC13" s="126"/>
      <c r="AD13" s="134"/>
      <c r="AE13" s="134" t="str">
        <f t="shared" ca="1" si="2"/>
        <v/>
      </c>
      <c r="AF13" s="137"/>
      <c r="AG13" s="126"/>
      <c r="AH13" s="126"/>
      <c r="AI13" s="126"/>
      <c r="AJ13" s="126">
        <f t="shared" ca="1" si="3"/>
        <v>-733</v>
      </c>
      <c r="AK13" s="126" t="e">
        <f t="shared" ca="1" si="4"/>
        <v>#NAME?</v>
      </c>
      <c r="AL13" s="124" t="s">
        <v>113</v>
      </c>
      <c r="AM13" s="136"/>
    </row>
    <row r="14" spans="1:39" ht="18.75" customHeight="1">
      <c r="A14" s="127" t="s">
        <v>114</v>
      </c>
      <c r="B14" s="125">
        <v>12</v>
      </c>
      <c r="C14" s="126" t="e">
        <f ca="1">IF(OR(H14&lt;&gt;"", J14&lt;&gt;"", O14&lt;&gt;""),
    _xludf.TEXTJOIN("-", TRUE,
        IF(H14="NO CONFORMIDAD", "NC", IF(H14="OBSERVACIÓN", "OB", "Error")),I14,
IF(O14="CORRECCIÓN", "C", IF(O14="ACCIÓN CORRECTIVA", "AC", IF(O14="ACCIÓN DE MEJORA", "AM","Error"))),
        VLOOKUP(E14, Opciones!A$1:B$13, 2, FALSE),
        VLOOKUP(M14, Opciones!D$1:E$92, 2, FALSE),
        YEAR(G14)
    ),
"")</f>
        <v>#NAME?</v>
      </c>
      <c r="D14" s="126" t="s">
        <v>115</v>
      </c>
      <c r="E14" s="96" t="s">
        <v>44</v>
      </c>
      <c r="F14" s="127" t="str">
        <f t="shared" si="5"/>
        <v>AUDITORÍA INTERNA PROCESO DE GESTIÓN DE TECNOLOGÍAS Y SEGURIDAD DE LA INFORMACIÓN - GRUPO DE COMUNICACIONES VIGENCIA 2020</v>
      </c>
      <c r="G14" s="128">
        <v>43959</v>
      </c>
      <c r="H14" s="129" t="s">
        <v>45</v>
      </c>
      <c r="I14" s="187">
        <v>4</v>
      </c>
      <c r="J14" s="127" t="s">
        <v>116</v>
      </c>
      <c r="K14" s="127" t="s">
        <v>117</v>
      </c>
      <c r="L14" s="129" t="s">
        <v>118</v>
      </c>
      <c r="M14" s="129" t="s">
        <v>119</v>
      </c>
      <c r="N14" s="129" t="s">
        <v>50</v>
      </c>
      <c r="O14" s="126" t="s">
        <v>51</v>
      </c>
      <c r="P14" s="127" t="s">
        <v>120</v>
      </c>
      <c r="Q14" s="130">
        <v>44002</v>
      </c>
      <c r="R14" s="130">
        <v>44910</v>
      </c>
      <c r="S14" s="131"/>
      <c r="T14" s="132"/>
      <c r="U14" s="133" t="s">
        <v>121</v>
      </c>
      <c r="V14" s="133" t="s">
        <v>90</v>
      </c>
      <c r="W14" s="133">
        <v>1</v>
      </c>
      <c r="AA14" s="124" t="s">
        <v>122</v>
      </c>
      <c r="AB14" s="131"/>
      <c r="AC14" s="126"/>
      <c r="AD14" s="134"/>
      <c r="AE14" s="134" t="str">
        <f t="shared" ca="1" si="2"/>
        <v/>
      </c>
      <c r="AF14" s="137"/>
      <c r="AG14" s="126"/>
      <c r="AH14" s="126"/>
      <c r="AI14" s="126"/>
      <c r="AJ14" s="126">
        <f t="shared" ca="1" si="3"/>
        <v>-838</v>
      </c>
      <c r="AK14" s="126" t="e">
        <f t="shared" ca="1" si="4"/>
        <v>#NAME?</v>
      </c>
      <c r="AL14" s="124" t="s">
        <v>123</v>
      </c>
      <c r="AM14" s="136"/>
    </row>
    <row r="15" spans="1:39" ht="18.75" customHeight="1">
      <c r="A15" s="127" t="s">
        <v>114</v>
      </c>
      <c r="B15" s="125">
        <v>13</v>
      </c>
      <c r="C15" s="126" t="e">
        <f ca="1">IF(OR(H15&lt;&gt;"", J15&lt;&gt;"", O15&lt;&gt;""),
    _xludf.TEXTJOIN("-", TRUE,
        IF(H15="NO CONFORMIDAD", "NC", IF(H15="OBSERVACIÓN", "OB", "Error")),I15,
IF(O15="CORRECCIÓN", "C", IF(O15="ACCIÓN CORRECTIVA", "AC", IF(O15="ACCIÓN DE MEJORA", "AM","Error"))),
        VLOOKUP(E15, Opciones!A$1:B$13, 2, FALSE),
        VLOOKUP(M15, Opciones!D$1:E$92, 2, FALSE),
        YEAR(G15)
    ),
"")</f>
        <v>#NAME?</v>
      </c>
      <c r="D15" s="126" t="e">
        <f t="shared" ref="D15:D655" ca="1" si="6">IF(AK15="CERRADA","CERRADA",IF(AK15="","","ABIERTA"))</f>
        <v>#NAME?</v>
      </c>
      <c r="E15" s="96" t="s">
        <v>44</v>
      </c>
      <c r="F15" s="127" t="str">
        <f t="shared" si="5"/>
        <v>AUDITORÍA INTERNA PROCESO DE GESTIÓN DE TECNOLOGÍAS Y SEGURIDAD DE LA INFORMACIÓN - GRUPO DE COMUNICACIONES VIGENCIA 2020</v>
      </c>
      <c r="G15" s="128">
        <v>43959</v>
      </c>
      <c r="H15" s="129" t="s">
        <v>45</v>
      </c>
      <c r="I15" s="187">
        <v>4</v>
      </c>
      <c r="J15" s="127" t="s">
        <v>116</v>
      </c>
      <c r="K15" s="127" t="s">
        <v>117</v>
      </c>
      <c r="L15" s="129" t="s">
        <v>118</v>
      </c>
      <c r="M15" s="129" t="s">
        <v>119</v>
      </c>
      <c r="N15" s="129" t="s">
        <v>50</v>
      </c>
      <c r="O15" s="126" t="s">
        <v>87</v>
      </c>
      <c r="P15" s="127" t="s">
        <v>124</v>
      </c>
      <c r="Q15" s="130">
        <v>44002</v>
      </c>
      <c r="R15" s="130">
        <v>44910</v>
      </c>
      <c r="S15" s="131"/>
      <c r="T15" s="132"/>
      <c r="U15" s="133" t="s">
        <v>121</v>
      </c>
      <c r="V15" s="133" t="s">
        <v>90</v>
      </c>
      <c r="W15" s="133">
        <v>1</v>
      </c>
      <c r="AA15" s="124" t="s">
        <v>122</v>
      </c>
      <c r="AB15" s="131"/>
      <c r="AC15" s="126"/>
      <c r="AD15" s="134"/>
      <c r="AE15" s="134" t="str">
        <f t="shared" ca="1" si="2"/>
        <v/>
      </c>
      <c r="AF15" s="137"/>
      <c r="AG15" s="126"/>
      <c r="AH15" s="126"/>
      <c r="AI15" s="126"/>
      <c r="AJ15" s="126">
        <f t="shared" ca="1" si="3"/>
        <v>-838</v>
      </c>
      <c r="AK15" s="126" t="e">
        <f t="shared" ca="1" si="4"/>
        <v>#NAME?</v>
      </c>
      <c r="AL15" s="124" t="s">
        <v>123</v>
      </c>
      <c r="AM15" s="136"/>
    </row>
    <row r="16" spans="1:39" ht="18.75" customHeight="1">
      <c r="A16" s="127" t="s">
        <v>114</v>
      </c>
      <c r="B16" s="125">
        <v>14</v>
      </c>
      <c r="C16" s="126" t="e">
        <f ca="1">IF(OR(H16&lt;&gt;"", J16&lt;&gt;"", O16&lt;&gt;""),
    _xludf.TEXTJOIN("-", TRUE,
        IF(H16="NO CONFORMIDAD", "NC", IF(H16="OBSERVACIÓN", "OB", "Error")),I16,
IF(O16="CORRECCIÓN", "C", IF(O16="ACCIÓN CORRECTIVA", "AC", IF(O16="ACCIÓN DE MEJORA", "AM","Error"))),
        VLOOKUP(E16, Opciones!A$1:B$13, 2, FALSE),
        VLOOKUP(M16, Opciones!D$1:E$92, 2, FALSE),
        YEAR(G16)
    ),
"")</f>
        <v>#NAME?</v>
      </c>
      <c r="D16" s="126" t="e">
        <f t="shared" ca="1" si="6"/>
        <v>#NAME?</v>
      </c>
      <c r="E16" s="96" t="s">
        <v>44</v>
      </c>
      <c r="F16" s="127" t="str">
        <f t="shared" si="5"/>
        <v>AUDITORÍA INTERNA PROCESO DE GESTIÓN DE TECNOLOGÍAS Y SEGURIDAD DE LA INFORMACIÓN - GRUPO DE COMUNICACIONES VIGENCIA 2020</v>
      </c>
      <c r="G16" s="128">
        <v>43959</v>
      </c>
      <c r="H16" s="129" t="s">
        <v>45</v>
      </c>
      <c r="I16" s="187">
        <v>4</v>
      </c>
      <c r="J16" s="127" t="s">
        <v>116</v>
      </c>
      <c r="K16" s="127" t="s">
        <v>117</v>
      </c>
      <c r="L16" s="129" t="s">
        <v>118</v>
      </c>
      <c r="M16" s="129" t="s">
        <v>119</v>
      </c>
      <c r="N16" s="129" t="s">
        <v>50</v>
      </c>
      <c r="O16" s="126" t="s">
        <v>87</v>
      </c>
      <c r="P16" s="127" t="s">
        <v>125</v>
      </c>
      <c r="Q16" s="130">
        <v>44002</v>
      </c>
      <c r="R16" s="130">
        <v>44910</v>
      </c>
      <c r="S16" s="131"/>
      <c r="T16" s="132"/>
      <c r="U16" s="133" t="s">
        <v>126</v>
      </c>
      <c r="V16" s="133" t="s">
        <v>90</v>
      </c>
      <c r="W16" s="133">
        <v>1</v>
      </c>
      <c r="AA16" s="124" t="s">
        <v>122</v>
      </c>
      <c r="AB16" s="131"/>
      <c r="AC16" s="126"/>
      <c r="AD16" s="134"/>
      <c r="AE16" s="134" t="str">
        <f t="shared" ca="1" si="2"/>
        <v/>
      </c>
      <c r="AF16" s="137"/>
      <c r="AG16" s="126"/>
      <c r="AH16" s="126"/>
      <c r="AI16" s="126"/>
      <c r="AJ16" s="126">
        <f t="shared" ca="1" si="3"/>
        <v>-838</v>
      </c>
      <c r="AK16" s="126" t="e">
        <f t="shared" ca="1" si="4"/>
        <v>#NAME?</v>
      </c>
      <c r="AL16" s="124" t="s">
        <v>127</v>
      </c>
      <c r="AM16" s="136"/>
    </row>
    <row r="17" spans="1:39" ht="18.75" customHeight="1">
      <c r="A17" s="127" t="s">
        <v>114</v>
      </c>
      <c r="B17" s="125">
        <v>15</v>
      </c>
      <c r="C17" s="126" t="e">
        <f ca="1">IF(OR(H17&lt;&gt;"", J17&lt;&gt;"", O17&lt;&gt;""),
    _xludf.TEXTJOIN("-", TRUE,
        IF(H17="NO CONFORMIDAD", "NC", IF(H17="OBSERVACIÓN", "OB", "Error")),I17,
IF(O17="CORRECCIÓN", "C", IF(O17="ACCIÓN CORRECTIVA", "AC", IF(O17="ACCIÓN DE MEJORA", "AM","Error"))),
        VLOOKUP(E17, Opciones!A$1:B$13, 2, FALSE),
        VLOOKUP(M17, Opciones!D$1:E$92, 2, FALSE),
        YEAR(G17)
    ),
"")</f>
        <v>#NAME?</v>
      </c>
      <c r="D17" s="126" t="e">
        <f t="shared" ca="1" si="6"/>
        <v>#NAME?</v>
      </c>
      <c r="E17" s="96" t="s">
        <v>44</v>
      </c>
      <c r="F17" s="127" t="str">
        <f t="shared" si="5"/>
        <v>AUDITORÍA INTERNA PROCESO DE GESTIÓN DE TECNOLOGÍAS Y SEGURIDAD DE LA INFORMACIÓN - GRUPO DE COMUNICACIONES VIGENCIA 2020</v>
      </c>
      <c r="G17" s="128">
        <v>43959</v>
      </c>
      <c r="H17" s="129" t="s">
        <v>45</v>
      </c>
      <c r="I17" s="187">
        <v>4</v>
      </c>
      <c r="J17" s="127" t="s">
        <v>116</v>
      </c>
      <c r="K17" s="127" t="s">
        <v>117</v>
      </c>
      <c r="L17" s="129" t="s">
        <v>118</v>
      </c>
      <c r="M17" s="129" t="s">
        <v>119</v>
      </c>
      <c r="N17" s="129" t="s">
        <v>50</v>
      </c>
      <c r="O17" s="126" t="s">
        <v>87</v>
      </c>
      <c r="P17" s="127" t="s">
        <v>128</v>
      </c>
      <c r="Q17" s="130">
        <v>44002</v>
      </c>
      <c r="R17" s="130">
        <v>44910</v>
      </c>
      <c r="S17" s="131"/>
      <c r="T17" s="132"/>
      <c r="U17" s="133" t="s">
        <v>129</v>
      </c>
      <c r="V17" s="133" t="s">
        <v>90</v>
      </c>
      <c r="W17" s="133">
        <v>1</v>
      </c>
      <c r="AA17" s="124" t="s">
        <v>122</v>
      </c>
      <c r="AB17" s="131"/>
      <c r="AC17" s="126"/>
      <c r="AD17" s="134"/>
      <c r="AE17" s="134" t="str">
        <f t="shared" ca="1" si="2"/>
        <v/>
      </c>
      <c r="AF17" s="137"/>
      <c r="AG17" s="126"/>
      <c r="AH17" s="126"/>
      <c r="AI17" s="126"/>
      <c r="AJ17" s="126">
        <f t="shared" ca="1" si="3"/>
        <v>-838</v>
      </c>
      <c r="AK17" s="126" t="e">
        <f t="shared" ca="1" si="4"/>
        <v>#NAME?</v>
      </c>
      <c r="AL17" s="124" t="s">
        <v>127</v>
      </c>
      <c r="AM17" s="136"/>
    </row>
    <row r="18" spans="1:39" ht="18.75" customHeight="1">
      <c r="A18" s="199"/>
      <c r="B18" s="125">
        <v>16</v>
      </c>
      <c r="C18" s="126" t="e">
        <f ca="1">IF(OR(H18&lt;&gt;"", J18&lt;&gt;"", O18&lt;&gt;""),
    _xludf.TEXTJOIN("-", TRUE,
        IF(H18="NO CONFORMIDAD", "NC", IF(H18="OBSERVACIÓN", "OB", "Error")),I18,
IF(O18="CORRECCIÓN", "C", IF(O18="ACCIÓN CORRECTIVA", "AC", IF(O18="ACCIÓN DE MEJORA", "AM","Error"))),
        VLOOKUP(E18, Opciones!A$1:B$13, 2, FALSE),
        VLOOKUP(M18, Opciones!D$1:E$92, 2, FALSE),
        YEAR(G18)
    ),
"")</f>
        <v>#NAME?</v>
      </c>
      <c r="D18" s="126" t="e">
        <f t="shared" ca="1" si="6"/>
        <v>#NAME?</v>
      </c>
      <c r="E18" s="96" t="s">
        <v>44</v>
      </c>
      <c r="F18" s="127" t="str">
        <f t="shared" si="5"/>
        <v>AUDITORÍA INTERNA PROCESO DE RECURSOS FÍSICOS E INFRAESTRUCTURA - PARQUE NACIONAL NATURAL UTRÍA VIGENCIA 2019</v>
      </c>
      <c r="G18" s="128">
        <v>43799</v>
      </c>
      <c r="H18" s="129" t="s">
        <v>45</v>
      </c>
      <c r="I18" s="187">
        <v>8</v>
      </c>
      <c r="J18" s="127" t="s">
        <v>130</v>
      </c>
      <c r="K18" s="127" t="s">
        <v>131</v>
      </c>
      <c r="L18" s="129" t="s">
        <v>132</v>
      </c>
      <c r="M18" s="129" t="s">
        <v>133</v>
      </c>
      <c r="N18" s="129" t="s">
        <v>50</v>
      </c>
      <c r="O18" s="126" t="s">
        <v>87</v>
      </c>
      <c r="P18" s="127" t="s">
        <v>134</v>
      </c>
      <c r="Q18" s="130">
        <v>44058</v>
      </c>
      <c r="R18" s="130">
        <v>44650</v>
      </c>
      <c r="S18" s="131"/>
      <c r="T18" s="132"/>
      <c r="U18" s="133" t="s">
        <v>135</v>
      </c>
      <c r="V18" s="133" t="s">
        <v>90</v>
      </c>
      <c r="W18" s="133">
        <v>1</v>
      </c>
      <c r="AA18" s="124" t="s">
        <v>75</v>
      </c>
      <c r="AB18" s="131"/>
      <c r="AC18" s="126"/>
      <c r="AD18" s="134"/>
      <c r="AE18" s="134" t="str">
        <f t="shared" ca="1" si="2"/>
        <v/>
      </c>
      <c r="AF18" s="137"/>
      <c r="AG18" s="126"/>
      <c r="AH18" s="126"/>
      <c r="AI18" s="126"/>
      <c r="AJ18" s="126">
        <f t="shared" ca="1" si="3"/>
        <v>-1098</v>
      </c>
      <c r="AK18" s="126" t="e">
        <f t="shared" ca="1" si="4"/>
        <v>#NAME?</v>
      </c>
      <c r="AL18" s="124" t="s">
        <v>136</v>
      </c>
      <c r="AM18" s="136"/>
    </row>
    <row r="19" spans="1:39" ht="18.75" customHeight="1">
      <c r="A19" s="127" t="s">
        <v>58</v>
      </c>
      <c r="B19" s="125">
        <v>17</v>
      </c>
      <c r="C19" s="126" t="e">
        <f ca="1">IF(OR(H19&lt;&gt;"", J19&lt;&gt;"", O19&lt;&gt;""),
    _xludf.TEXTJOIN("-", TRUE,
        IF(H19="NO CONFORMIDAD", "NC", IF(H19="OBSERVACIÓN", "OB", "Error")),I19,
IF(O19="CORRECCIÓN", "C", IF(O19="ACCIÓN CORRECTIVA", "AC", IF(O19="ACCIÓN DE MEJORA", "AM","Error"))),
        VLOOKUP(E19, Opciones!A$1:B$13, 2, FALSE),
        VLOOKUP(M19, Opciones!D$1:E$92, 2, FALSE),
        YEAR(G19)
    ),
"")</f>
        <v>#NAME?</v>
      </c>
      <c r="D19" s="126" t="e">
        <f t="shared" ca="1" si="6"/>
        <v>#NAME?</v>
      </c>
      <c r="E19" s="96" t="s">
        <v>44</v>
      </c>
      <c r="F19" s="127" t="s">
        <v>137</v>
      </c>
      <c r="G19" s="128">
        <v>44061</v>
      </c>
      <c r="H19" s="129" t="s">
        <v>45</v>
      </c>
      <c r="I19" s="187">
        <v>3</v>
      </c>
      <c r="J19" s="127" t="s">
        <v>138</v>
      </c>
      <c r="K19" s="127" t="s">
        <v>139</v>
      </c>
      <c r="L19" s="129" t="s">
        <v>102</v>
      </c>
      <c r="M19" s="129" t="s">
        <v>63</v>
      </c>
      <c r="N19" s="129" t="s">
        <v>50</v>
      </c>
      <c r="O19" s="126" t="s">
        <v>87</v>
      </c>
      <c r="P19" s="127" t="s">
        <v>140</v>
      </c>
      <c r="Q19" s="130">
        <v>44111</v>
      </c>
      <c r="R19" s="130">
        <v>44895</v>
      </c>
      <c r="S19" s="131"/>
      <c r="T19" s="132"/>
      <c r="U19" s="133" t="s">
        <v>141</v>
      </c>
      <c r="V19" s="133" t="s">
        <v>84</v>
      </c>
      <c r="W19" s="133">
        <v>1</v>
      </c>
      <c r="AA19" s="124" t="s">
        <v>65</v>
      </c>
      <c r="AB19" s="127" t="s">
        <v>142</v>
      </c>
      <c r="AC19" s="126"/>
      <c r="AD19" s="134"/>
      <c r="AE19" s="134" t="str">
        <f t="shared" ca="1" si="2"/>
        <v/>
      </c>
      <c r="AF19" s="137"/>
      <c r="AG19" s="126"/>
      <c r="AH19" s="126"/>
      <c r="AI19" s="126"/>
      <c r="AJ19" s="126">
        <f t="shared" ca="1" si="3"/>
        <v>-853</v>
      </c>
      <c r="AK19" s="126" t="e">
        <f t="shared" ca="1" si="4"/>
        <v>#NAME?</v>
      </c>
      <c r="AL19" s="124" t="s">
        <v>143</v>
      </c>
      <c r="AM19" s="136"/>
    </row>
    <row r="20" spans="1:39" ht="18.75" customHeight="1">
      <c r="A20" s="127" t="s">
        <v>142</v>
      </c>
      <c r="B20" s="125">
        <v>18</v>
      </c>
      <c r="C20" s="126" t="e">
        <f ca="1">IF(OR(H20&lt;&gt;"", J20&lt;&gt;"", O20&lt;&gt;""),
    _xludf.TEXTJOIN("-", TRUE,
        IF(H20="NO CONFORMIDAD", "NC", IF(H20="OBSERVACIÓN", "OB", "Error")),I20,
IF(O20="CORRECCIÓN", "C", IF(O20="ACCIÓN CORRECTIVA", "AC", IF(O20="ACCIÓN DE MEJORA", "AM","Error"))),
        VLOOKUP(E20, Opciones!A$1:B$13, 2, FALSE),
        VLOOKUP(M20, Opciones!D$1:E$92, 2, FALSE),
        YEAR(G20)
    ),
"")</f>
        <v>#NAME?</v>
      </c>
      <c r="D20" s="126" t="e">
        <f t="shared" ca="1" si="6"/>
        <v>#NAME?</v>
      </c>
      <c r="E20" s="96" t="s">
        <v>44</v>
      </c>
      <c r="F20" s="127" t="str">
        <f t="shared" ref="F20:F54" si="7">IF(OR(E20&lt;&gt;"",L20&lt;&gt;"",M20&lt;&gt;"",G20&lt;&gt;""), CONCATENATE(E20," PROCESO DE ",L20," - ",M20," VIGENCIA "&amp;YEAR(G20)),"")</f>
        <v>AUDITORÍA INTERNA PROCESO DE ADMINISTRACIÓN Y MANEJO DE ÁREAS PROTEGIDAS - GRUPO DE PLANEACIÓN Y MANEJO VIGENCIA 2022</v>
      </c>
      <c r="G20" s="128">
        <v>44816</v>
      </c>
      <c r="H20" s="129" t="s">
        <v>45</v>
      </c>
      <c r="I20" s="187">
        <v>3</v>
      </c>
      <c r="J20" s="127" t="s">
        <v>144</v>
      </c>
      <c r="K20" s="127" t="s">
        <v>145</v>
      </c>
      <c r="L20" s="129" t="s">
        <v>48</v>
      </c>
      <c r="M20" s="129" t="s">
        <v>146</v>
      </c>
      <c r="N20" s="129" t="s">
        <v>50</v>
      </c>
      <c r="O20" s="126" t="s">
        <v>87</v>
      </c>
      <c r="P20" s="127" t="s">
        <v>147</v>
      </c>
      <c r="Q20" s="130">
        <v>44846</v>
      </c>
      <c r="R20" s="130">
        <v>45199</v>
      </c>
      <c r="S20" s="131"/>
      <c r="T20" s="132"/>
      <c r="U20" s="133" t="s">
        <v>148</v>
      </c>
      <c r="V20" s="133" t="s">
        <v>90</v>
      </c>
      <c r="W20" s="133">
        <v>13</v>
      </c>
      <c r="AA20" s="124" t="s">
        <v>149</v>
      </c>
      <c r="AB20" s="131"/>
      <c r="AC20" s="126"/>
      <c r="AD20" s="134"/>
      <c r="AE20" s="134" t="str">
        <f t="shared" ca="1" si="2"/>
        <v/>
      </c>
      <c r="AF20" s="137"/>
      <c r="AG20" s="126"/>
      <c r="AH20" s="126"/>
      <c r="AI20" s="130">
        <v>45238</v>
      </c>
      <c r="AJ20" s="126" t="str">
        <f t="shared" ca="1" si="3"/>
        <v>CERRADA</v>
      </c>
      <c r="AK20" s="126" t="e">
        <f t="shared" ca="1" si="4"/>
        <v>#NAME?</v>
      </c>
      <c r="AL20" s="124" t="s">
        <v>150</v>
      </c>
      <c r="AM20" s="136"/>
    </row>
    <row r="21" spans="1:39" ht="18.75" customHeight="1">
      <c r="A21" s="127"/>
      <c r="B21" s="125">
        <v>19</v>
      </c>
      <c r="C21" s="126" t="e">
        <f ca="1">IF(OR(H21&lt;&gt;"", J21&lt;&gt;"", O21&lt;&gt;""),
    _xludf.TEXTJOIN("-", TRUE,
        IF(H21="NO CONFORMIDAD", "NC", IF(H21="OBSERVACIÓN", "OB", "Error")),I21,
IF(O21="CORRECCIÓN", "C", IF(O21="ACCIÓN CORRECTIVA", "AC", IF(O21="ACCIÓN DE MEJORA", "AM","Error"))),
        VLOOKUP(E21, Opciones!A$1:B$13, 2, FALSE),
        VLOOKUP(M21, Opciones!D$1:E$92, 2, FALSE),
        YEAR(G21)
    ),
"")</f>
        <v>#NAME?</v>
      </c>
      <c r="D21" s="126" t="e">
        <f t="shared" ca="1" si="6"/>
        <v>#NAME?</v>
      </c>
      <c r="E21" s="96" t="s">
        <v>44</v>
      </c>
      <c r="F21" s="127" t="str">
        <f t="shared" si="7"/>
        <v>AUDITORÍA INTERNA PROCESO DE ADMINISTRACIÓN Y MANEJO DE ÁREAS PROTEGIDAS - PARQUE NACIONAL NATURAL GORGONA VIGENCIA 2020</v>
      </c>
      <c r="G21" s="128">
        <v>44162</v>
      </c>
      <c r="H21" s="129" t="s">
        <v>45</v>
      </c>
      <c r="I21" s="187">
        <v>3</v>
      </c>
      <c r="J21" s="127" t="s">
        <v>151</v>
      </c>
      <c r="K21" s="127" t="s">
        <v>152</v>
      </c>
      <c r="L21" s="129" t="s">
        <v>48</v>
      </c>
      <c r="M21" s="129" t="s">
        <v>153</v>
      </c>
      <c r="N21" s="129" t="s">
        <v>50</v>
      </c>
      <c r="O21" s="126" t="s">
        <v>87</v>
      </c>
      <c r="P21" s="127" t="s">
        <v>154</v>
      </c>
      <c r="Q21" s="130">
        <v>44228</v>
      </c>
      <c r="R21" s="130">
        <v>45138</v>
      </c>
      <c r="S21" s="131"/>
      <c r="T21" s="132"/>
      <c r="U21" s="133" t="s">
        <v>155</v>
      </c>
      <c r="V21" s="133" t="s">
        <v>90</v>
      </c>
      <c r="W21" s="133">
        <v>4</v>
      </c>
      <c r="AA21" s="124" t="s">
        <v>149</v>
      </c>
      <c r="AB21" s="131"/>
      <c r="AC21" s="126"/>
      <c r="AD21" s="134"/>
      <c r="AE21" s="134" t="str">
        <f t="shared" ca="1" si="2"/>
        <v/>
      </c>
      <c r="AF21" s="137"/>
      <c r="AG21" s="126"/>
      <c r="AH21" s="126"/>
      <c r="AI21" s="126"/>
      <c r="AJ21" s="126">
        <f t="shared" ca="1" si="3"/>
        <v>-610</v>
      </c>
      <c r="AK21" s="126" t="e">
        <f t="shared" ca="1" si="4"/>
        <v>#NAME?</v>
      </c>
      <c r="AL21" s="124" t="s">
        <v>156</v>
      </c>
      <c r="AM21" s="136"/>
    </row>
    <row r="22" spans="1:39" ht="18.75" customHeight="1">
      <c r="A22" s="127" t="s">
        <v>157</v>
      </c>
      <c r="B22" s="125">
        <v>20</v>
      </c>
      <c r="C22" s="126" t="e">
        <f ca="1">IF(OR(H22&lt;&gt;"", J22&lt;&gt;"", O22&lt;&gt;""),
    _xludf.TEXTJOIN("-", TRUE,
        IF(H22="NO CONFORMIDAD", "NC", IF(H22="OBSERVACIÓN", "OB", "Error")),I22,
IF(O22="CORRECCIÓN", "C", IF(O22="ACCIÓN CORRECTIVA", "AC", IF(O22="ACCIÓN DE MEJORA", "AM","Error"))),
        VLOOKUP(E22, Opciones!A$1:B$13, 2, FALSE),
        VLOOKUP(M22, Opciones!D$1:E$92, 2, FALSE),
        YEAR(G22)
    ),
"")</f>
        <v>#NAME?</v>
      </c>
      <c r="D22" s="126" t="e">
        <f t="shared" ca="1" si="6"/>
        <v>#NAME?</v>
      </c>
      <c r="E22" s="96" t="s">
        <v>44</v>
      </c>
      <c r="F22" s="127" t="str">
        <f t="shared" si="7"/>
        <v>AUDITORÍA INTERNA PROCESO DE GESTIÓN CONTRACTUAL - DIRECCIÓN TERRITORIAL PACÍFICO VIGENCIA 2020</v>
      </c>
      <c r="G22" s="128">
        <v>44158</v>
      </c>
      <c r="H22" s="129" t="s">
        <v>45</v>
      </c>
      <c r="I22" s="187">
        <v>5</v>
      </c>
      <c r="J22" s="127" t="s">
        <v>158</v>
      </c>
      <c r="K22" s="127" t="s">
        <v>159</v>
      </c>
      <c r="L22" s="129" t="s">
        <v>62</v>
      </c>
      <c r="M22" s="129" t="s">
        <v>160</v>
      </c>
      <c r="N22" s="129" t="s">
        <v>50</v>
      </c>
      <c r="O22" s="126" t="s">
        <v>87</v>
      </c>
      <c r="P22" s="127" t="s">
        <v>161</v>
      </c>
      <c r="Q22" s="130">
        <v>44317</v>
      </c>
      <c r="R22" s="130">
        <v>44957</v>
      </c>
      <c r="S22" s="131"/>
      <c r="T22" s="132"/>
      <c r="U22" s="133" t="s">
        <v>162</v>
      </c>
      <c r="V22" s="133" t="s">
        <v>84</v>
      </c>
      <c r="W22" s="133">
        <v>1</v>
      </c>
      <c r="AA22" s="124" t="s">
        <v>163</v>
      </c>
      <c r="AB22" s="131"/>
      <c r="AC22" s="126"/>
      <c r="AD22" s="134"/>
      <c r="AE22" s="134" t="str">
        <f t="shared" ca="1" si="2"/>
        <v/>
      </c>
      <c r="AF22" s="137"/>
      <c r="AG22" s="126"/>
      <c r="AH22" s="126"/>
      <c r="AI22" s="126"/>
      <c r="AJ22" s="126">
        <f t="shared" ca="1" si="3"/>
        <v>-791</v>
      </c>
      <c r="AK22" s="126" t="e">
        <f t="shared" ca="1" si="4"/>
        <v>#NAME?</v>
      </c>
      <c r="AL22" s="124" t="s">
        <v>164</v>
      </c>
      <c r="AM22" s="136"/>
    </row>
    <row r="23" spans="1:39" ht="18.75" customHeight="1">
      <c r="A23" s="127" t="s">
        <v>157</v>
      </c>
      <c r="B23" s="125">
        <v>21</v>
      </c>
      <c r="C23" s="126" t="e">
        <f ca="1">IF(OR(H23&lt;&gt;"", J23&lt;&gt;"", O23&lt;&gt;""),
    _xludf.TEXTJOIN("-", TRUE,
        IF(H23="NO CONFORMIDAD", "NC", IF(H23="OBSERVACIÓN", "OB", "Error")),I23,
IF(O23="CORRECCIÓN", "C", IF(O23="ACCIÓN CORRECTIVA", "AC", IF(O23="ACCIÓN DE MEJORA", "AM","Error"))),
        VLOOKUP(E23, Opciones!A$1:B$13, 2, FALSE),
        VLOOKUP(M23, Opciones!D$1:E$92, 2, FALSE),
        YEAR(G23)
    ),
"")</f>
        <v>#NAME?</v>
      </c>
      <c r="D23" s="126" t="e">
        <f t="shared" ca="1" si="6"/>
        <v>#NAME?</v>
      </c>
      <c r="E23" s="96" t="s">
        <v>44</v>
      </c>
      <c r="F23" s="127" t="str">
        <f t="shared" si="7"/>
        <v>AUDITORÍA INTERNA PROCESO DE TALENTO HUMANO - GRUPO DE GESTIÓN HUMANA VIGENCIA 2022</v>
      </c>
      <c r="G23" s="128">
        <v>44854</v>
      </c>
      <c r="H23" s="129" t="s">
        <v>45</v>
      </c>
      <c r="I23" s="187">
        <v>10</v>
      </c>
      <c r="J23" s="127" t="s">
        <v>165</v>
      </c>
      <c r="K23" s="127" t="s">
        <v>166</v>
      </c>
      <c r="L23" s="129" t="s">
        <v>167</v>
      </c>
      <c r="M23" s="129" t="s">
        <v>168</v>
      </c>
      <c r="N23" s="129" t="s">
        <v>50</v>
      </c>
      <c r="O23" s="126" t="s">
        <v>87</v>
      </c>
      <c r="P23" s="127" t="s">
        <v>169</v>
      </c>
      <c r="Q23" s="130">
        <v>44893</v>
      </c>
      <c r="R23" s="130">
        <v>45137</v>
      </c>
      <c r="S23" s="139">
        <v>45828</v>
      </c>
      <c r="T23" s="140" t="s">
        <v>170</v>
      </c>
      <c r="U23" s="133" t="s">
        <v>171</v>
      </c>
      <c r="V23" s="133" t="s">
        <v>90</v>
      </c>
      <c r="W23" s="133">
        <v>1</v>
      </c>
      <c r="AA23" s="124" t="s">
        <v>65</v>
      </c>
      <c r="AB23" s="127" t="s">
        <v>157</v>
      </c>
      <c r="AC23" s="126" t="s">
        <v>50</v>
      </c>
      <c r="AD23" s="134"/>
      <c r="AE23" s="134" t="str">
        <f t="shared" ca="1" si="2"/>
        <v/>
      </c>
      <c r="AF23" s="137"/>
      <c r="AG23" s="126"/>
      <c r="AH23" s="126"/>
      <c r="AI23" s="126"/>
      <c r="AJ23" s="126">
        <f t="shared" ca="1" si="3"/>
        <v>-168</v>
      </c>
      <c r="AK23" s="126" t="e">
        <f t="shared" ca="1" si="4"/>
        <v>#NAME?</v>
      </c>
      <c r="AL23" s="124" t="s">
        <v>172</v>
      </c>
      <c r="AM23" s="141">
        <v>45638</v>
      </c>
    </row>
    <row r="24" spans="1:39" ht="18.75" customHeight="1">
      <c r="A24" s="127"/>
      <c r="B24" s="125">
        <v>22</v>
      </c>
      <c r="C24" s="126" t="e">
        <f ca="1">IF(OR(H24&lt;&gt;"", J24&lt;&gt;"", O24&lt;&gt;""),
    _xludf.TEXTJOIN("-", TRUE,
        IF(H24="NO CONFORMIDAD", "NC", IF(H24="OBSERVACIÓN", "OB", "Error")),I24,
IF(O24="CORRECCIÓN", "C", IF(O24="ACCIÓN CORRECTIVA", "AC", IF(O24="ACCIÓN DE MEJORA", "AM","Error"))),
        VLOOKUP(E24, Opciones!A$1:B$13, 2, FALSE),
        VLOOKUP(M24, Opciones!D$1:E$92, 2, FALSE),
        YEAR(G24)
    ),
"")</f>
        <v>#NAME?</v>
      </c>
      <c r="D24" s="126" t="e">
        <f t="shared" ca="1" si="6"/>
        <v>#NAME?</v>
      </c>
      <c r="E24" s="96" t="s">
        <v>44</v>
      </c>
      <c r="F24" s="127" t="str">
        <f t="shared" si="7"/>
        <v>AUDITORÍA INTERNA PROCESO DE GESTIÓN DOCUMENTAL - PARQUE NACIONAL NATURAL CORALES DEL ROSARIO Y DE SAN BERNARDO VIGENCIA 2021</v>
      </c>
      <c r="G24" s="128">
        <v>44399</v>
      </c>
      <c r="H24" s="129" t="s">
        <v>45</v>
      </c>
      <c r="I24" s="187">
        <v>3</v>
      </c>
      <c r="J24" s="127" t="s">
        <v>173</v>
      </c>
      <c r="K24" s="127" t="s">
        <v>174</v>
      </c>
      <c r="L24" s="129" t="s">
        <v>175</v>
      </c>
      <c r="M24" s="129" t="s">
        <v>95</v>
      </c>
      <c r="N24" s="129" t="s">
        <v>50</v>
      </c>
      <c r="O24" s="126" t="s">
        <v>87</v>
      </c>
      <c r="P24" s="127" t="s">
        <v>176</v>
      </c>
      <c r="Q24" s="130">
        <v>44440</v>
      </c>
      <c r="R24" s="130">
        <v>45046</v>
      </c>
      <c r="S24" s="131"/>
      <c r="T24" s="132"/>
      <c r="U24" s="133" t="s">
        <v>177</v>
      </c>
      <c r="V24" s="133" t="s">
        <v>84</v>
      </c>
      <c r="W24" s="133">
        <v>1</v>
      </c>
      <c r="AA24" s="124" t="s">
        <v>65</v>
      </c>
      <c r="AB24" s="131"/>
      <c r="AC24" s="126"/>
      <c r="AD24" s="134"/>
      <c r="AE24" s="134" t="str">
        <f t="shared" ca="1" si="2"/>
        <v/>
      </c>
      <c r="AF24" s="137"/>
      <c r="AG24" s="126"/>
      <c r="AH24" s="126"/>
      <c r="AI24" s="126"/>
      <c r="AJ24" s="126">
        <f t="shared" ca="1" si="3"/>
        <v>-702</v>
      </c>
      <c r="AK24" s="126" t="e">
        <f t="shared" ca="1" si="4"/>
        <v>#NAME?</v>
      </c>
      <c r="AL24" s="124" t="s">
        <v>178</v>
      </c>
      <c r="AM24" s="136"/>
    </row>
    <row r="25" spans="1:39" ht="18.75" customHeight="1">
      <c r="A25" s="127"/>
      <c r="B25" s="125">
        <v>23</v>
      </c>
      <c r="C25" s="126" t="e">
        <f ca="1">IF(OR(H25&lt;&gt;"", J25&lt;&gt;"", O25&lt;&gt;""),
    _xludf.TEXTJOIN("-", TRUE,
        IF(H25="NO CONFORMIDAD", "NC", IF(H25="OBSERVACIÓN", "OB", "Error")),I25,
IF(O25="CORRECCIÓN", "C", IF(O25="ACCIÓN CORRECTIVA", "AC", IF(O25="ACCIÓN DE MEJORA", "AM","Error"))),
        VLOOKUP(E25, Opciones!A$1:B$13, 2, FALSE),
        VLOOKUP(M25, Opciones!D$1:E$92, 2, FALSE),
        YEAR(G25)
    ),
"")</f>
        <v>#NAME?</v>
      </c>
      <c r="D25" s="126" t="e">
        <f t="shared" ca="1" si="6"/>
        <v>#NAME?</v>
      </c>
      <c r="E25" s="96" t="s">
        <v>44</v>
      </c>
      <c r="F25" s="127" t="str">
        <f t="shared" si="7"/>
        <v>AUDITORÍA INTERNA PROCESO DE RECURSOS FÍSICOS E INFRAESTRUCTURA - PARQUE NACIONAL NATURAL CORALES DEL ROSARIO Y DE SAN BERNARDO VIGENCIA 2021</v>
      </c>
      <c r="G25" s="128">
        <v>44399</v>
      </c>
      <c r="H25" s="129" t="s">
        <v>45</v>
      </c>
      <c r="I25" s="187">
        <v>12</v>
      </c>
      <c r="J25" s="127" t="s">
        <v>179</v>
      </c>
      <c r="K25" s="127" t="s">
        <v>180</v>
      </c>
      <c r="L25" s="129" t="s">
        <v>132</v>
      </c>
      <c r="M25" s="129" t="s">
        <v>95</v>
      </c>
      <c r="N25" s="129" t="s">
        <v>50</v>
      </c>
      <c r="O25" s="126" t="s">
        <v>87</v>
      </c>
      <c r="P25" s="127" t="s">
        <v>181</v>
      </c>
      <c r="Q25" s="130">
        <v>44440</v>
      </c>
      <c r="R25" s="130">
        <v>45137</v>
      </c>
      <c r="S25" s="131"/>
      <c r="T25" s="132"/>
      <c r="U25" s="133" t="s">
        <v>182</v>
      </c>
      <c r="V25" s="133" t="s">
        <v>90</v>
      </c>
      <c r="W25" s="133">
        <v>1</v>
      </c>
      <c r="AA25" s="124" t="s">
        <v>65</v>
      </c>
      <c r="AB25" s="131"/>
      <c r="AC25" s="126"/>
      <c r="AD25" s="134"/>
      <c r="AE25" s="134" t="str">
        <f t="shared" ca="1" si="2"/>
        <v/>
      </c>
      <c r="AF25" s="137"/>
      <c r="AG25" s="126"/>
      <c r="AH25" s="126"/>
      <c r="AI25" s="126"/>
      <c r="AJ25" s="126">
        <f t="shared" ca="1" si="3"/>
        <v>-611</v>
      </c>
      <c r="AK25" s="126" t="e">
        <f t="shared" ca="1" si="4"/>
        <v>#NAME?</v>
      </c>
      <c r="AL25" s="124" t="s">
        <v>183</v>
      </c>
      <c r="AM25" s="136"/>
    </row>
    <row r="26" spans="1:39" ht="18.75" customHeight="1">
      <c r="A26" s="127"/>
      <c r="B26" s="125">
        <v>24</v>
      </c>
      <c r="C26" s="126" t="e">
        <f ca="1">IF(OR(H26&lt;&gt;"", J26&lt;&gt;"", O26&lt;&gt;""),
    _xludf.TEXTJOIN("-", TRUE,
        IF(H26="NO CONFORMIDAD", "NC", IF(H26="OBSERVACIÓN", "OB", "Error")),I26,
IF(O26="CORRECCIÓN", "C", IF(O26="ACCIÓN CORRECTIVA", "AC", IF(O26="ACCIÓN DE MEJORA", "AM","Error"))),
        VLOOKUP(E26, Opciones!A$1:B$13, 2, FALSE),
        VLOOKUP(M26, Opciones!D$1:E$92, 2, FALSE),
        YEAR(G26)
    ),
"")</f>
        <v>#NAME?</v>
      </c>
      <c r="D26" s="126" t="e">
        <f t="shared" ca="1" si="6"/>
        <v>#NAME?</v>
      </c>
      <c r="E26" s="96" t="s">
        <v>44</v>
      </c>
      <c r="F26" s="127" t="str">
        <f t="shared" si="7"/>
        <v>AUDITORÍA INTERNA PROCESO DE GESTIÓN DOCUMENTAL - PARQUE NACIONAL NATURAL CORALES DEL ROSARIO Y DE SAN BERNARDO VIGENCIA 2021</v>
      </c>
      <c r="G26" s="128">
        <v>44399</v>
      </c>
      <c r="H26" s="129" t="s">
        <v>45</v>
      </c>
      <c r="I26" s="187">
        <v>29</v>
      </c>
      <c r="J26" s="127" t="s">
        <v>184</v>
      </c>
      <c r="K26" s="127" t="s">
        <v>185</v>
      </c>
      <c r="L26" s="129" t="s">
        <v>175</v>
      </c>
      <c r="M26" s="129" t="s">
        <v>95</v>
      </c>
      <c r="N26" s="129" t="s">
        <v>50</v>
      </c>
      <c r="O26" s="126" t="s">
        <v>51</v>
      </c>
      <c r="P26" s="127" t="s">
        <v>186</v>
      </c>
      <c r="Q26" s="130">
        <v>44440</v>
      </c>
      <c r="R26" s="130">
        <v>44904</v>
      </c>
      <c r="S26" s="131"/>
      <c r="T26" s="132"/>
      <c r="U26" s="133" t="s">
        <v>187</v>
      </c>
      <c r="V26" s="133" t="s">
        <v>90</v>
      </c>
      <c r="W26" s="133">
        <v>8</v>
      </c>
      <c r="AA26" s="124" t="s">
        <v>65</v>
      </c>
      <c r="AB26" s="131"/>
      <c r="AC26" s="126"/>
      <c r="AD26" s="134"/>
      <c r="AE26" s="134" t="str">
        <f t="shared" ca="1" si="2"/>
        <v/>
      </c>
      <c r="AF26" s="137"/>
      <c r="AG26" s="126"/>
      <c r="AH26" s="126"/>
      <c r="AI26" s="126"/>
      <c r="AJ26" s="126">
        <f t="shared" ca="1" si="3"/>
        <v>-844</v>
      </c>
      <c r="AK26" s="126" t="e">
        <f t="shared" ca="1" si="4"/>
        <v>#NAME?</v>
      </c>
      <c r="AL26" s="124" t="s">
        <v>188</v>
      </c>
      <c r="AM26" s="136"/>
    </row>
    <row r="27" spans="1:39" ht="18.75" customHeight="1">
      <c r="A27" s="127"/>
      <c r="B27" s="125">
        <v>25</v>
      </c>
      <c r="C27" s="126" t="e">
        <f ca="1">IF(OR(H27&lt;&gt;"", J27&lt;&gt;"", O27&lt;&gt;""),
    _xludf.TEXTJOIN("-", TRUE,
        IF(H27="NO CONFORMIDAD", "NC", IF(H27="OBSERVACIÓN", "OB", "Error")),I27,
IF(O27="CORRECCIÓN", "C", IF(O27="ACCIÓN CORRECTIVA", "AC", IF(O27="ACCIÓN DE MEJORA", "AM","Error"))),
        VLOOKUP(E27, Opciones!A$1:B$13, 2, FALSE),
        VLOOKUP(M27, Opciones!D$1:E$92, 2, FALSE),
        YEAR(G27)
    ),
"")</f>
        <v>#NAME?</v>
      </c>
      <c r="D27" s="126" t="e">
        <f t="shared" ca="1" si="6"/>
        <v>#NAME?</v>
      </c>
      <c r="E27" s="96" t="s">
        <v>44</v>
      </c>
      <c r="F27" s="127" t="str">
        <f t="shared" si="7"/>
        <v>AUDITORÍA INTERNA PROCESO DE TERRITORIOS SOSTENIBLES E INNOVADORES - PARQUE NACIONAL NATURAL GORGONA VIGENCIA 2021</v>
      </c>
      <c r="G27" s="128">
        <v>44377</v>
      </c>
      <c r="H27" s="129" t="s">
        <v>45</v>
      </c>
      <c r="I27" s="187">
        <v>1</v>
      </c>
      <c r="J27" s="127" t="s">
        <v>189</v>
      </c>
      <c r="K27" s="127" t="s">
        <v>190</v>
      </c>
      <c r="L27" s="129" t="s">
        <v>94</v>
      </c>
      <c r="M27" s="129" t="s">
        <v>153</v>
      </c>
      <c r="N27" s="129" t="s">
        <v>50</v>
      </c>
      <c r="O27" s="126" t="s">
        <v>87</v>
      </c>
      <c r="P27" s="127" t="s">
        <v>191</v>
      </c>
      <c r="Q27" s="130">
        <v>44470</v>
      </c>
      <c r="R27" s="130">
        <v>44561</v>
      </c>
      <c r="S27" s="131"/>
      <c r="T27" s="132"/>
      <c r="U27" s="133" t="s">
        <v>192</v>
      </c>
      <c r="V27" s="133" t="s">
        <v>90</v>
      </c>
      <c r="W27" s="133">
        <v>1</v>
      </c>
      <c r="AA27" s="124" t="s">
        <v>193</v>
      </c>
      <c r="AB27" s="131"/>
      <c r="AC27" s="126"/>
      <c r="AD27" s="134"/>
      <c r="AE27" s="134" t="str">
        <f t="shared" ca="1" si="2"/>
        <v/>
      </c>
      <c r="AF27" s="137"/>
      <c r="AG27" s="126"/>
      <c r="AH27" s="126"/>
      <c r="AI27" s="126"/>
      <c r="AJ27" s="126">
        <f t="shared" ca="1" si="3"/>
        <v>-1187</v>
      </c>
      <c r="AK27" s="126" t="e">
        <f t="shared" ca="1" si="4"/>
        <v>#NAME?</v>
      </c>
      <c r="AL27" s="124" t="s">
        <v>194</v>
      </c>
      <c r="AM27" s="136"/>
    </row>
    <row r="28" spans="1:39" ht="18.75" customHeight="1">
      <c r="A28" s="131"/>
      <c r="B28" s="125">
        <v>26</v>
      </c>
      <c r="C28" s="126" t="e">
        <f ca="1">IF(OR(H28&lt;&gt;"", J28&lt;&gt;"", O28&lt;&gt;""),
    _xludf.TEXTJOIN("-", TRUE,
        IF(H28="NO CONFORMIDAD", "NC", IF(H28="OBSERVACIÓN", "OB", "Error")),I28,
IF(O28="CORRECCIÓN", "C", IF(O28="ACCIÓN CORRECTIVA", "AC", IF(O28="ACCIÓN DE MEJORA", "AM","Error"))),
        VLOOKUP(E28, Opciones!A$1:B$13, 2, FALSE),
        VLOOKUP(M28, Opciones!D$1:E$92, 2, FALSE),
        YEAR(G28)
    ),
"")</f>
        <v>#NAME?</v>
      </c>
      <c r="D28" s="126" t="e">
        <f t="shared" ca="1" si="6"/>
        <v>#NAME?</v>
      </c>
      <c r="E28" s="96" t="s">
        <v>44</v>
      </c>
      <c r="F28" s="127" t="str">
        <f t="shared" si="7"/>
        <v>AUDITORÍA INTERNA PROCESO DE TERRITORIOS SOSTENIBLES E INNOVADORES - PARQUE NACIONAL NATURAL GORGONA VIGENCIA 2021</v>
      </c>
      <c r="G28" s="128">
        <v>44377</v>
      </c>
      <c r="H28" s="129" t="s">
        <v>45</v>
      </c>
      <c r="I28" s="187">
        <v>27</v>
      </c>
      <c r="J28" s="127" t="s">
        <v>195</v>
      </c>
      <c r="K28" s="127" t="s">
        <v>196</v>
      </c>
      <c r="L28" s="129" t="s">
        <v>94</v>
      </c>
      <c r="M28" s="129" t="s">
        <v>153</v>
      </c>
      <c r="N28" s="129" t="s">
        <v>50</v>
      </c>
      <c r="O28" s="126" t="s">
        <v>51</v>
      </c>
      <c r="P28" s="127" t="s">
        <v>197</v>
      </c>
      <c r="Q28" s="130">
        <v>44500</v>
      </c>
      <c r="R28" s="130">
        <v>44742</v>
      </c>
      <c r="S28" s="131"/>
      <c r="T28" s="132"/>
      <c r="U28" s="133" t="s">
        <v>198</v>
      </c>
      <c r="V28" s="133" t="s">
        <v>199</v>
      </c>
      <c r="W28" s="133">
        <v>2</v>
      </c>
      <c r="AA28" s="124" t="s">
        <v>193</v>
      </c>
      <c r="AB28" s="131"/>
      <c r="AC28" s="126"/>
      <c r="AD28" s="134"/>
      <c r="AE28" s="134" t="str">
        <f t="shared" ca="1" si="2"/>
        <v/>
      </c>
      <c r="AF28" s="137"/>
      <c r="AG28" s="126"/>
      <c r="AH28" s="126"/>
      <c r="AI28" s="126"/>
      <c r="AJ28" s="126">
        <f t="shared" ca="1" si="3"/>
        <v>-1006</v>
      </c>
      <c r="AK28" s="126" t="e">
        <f t="shared" ca="1" si="4"/>
        <v>#NAME?</v>
      </c>
      <c r="AL28" s="124" t="s">
        <v>200</v>
      </c>
      <c r="AM28" s="136"/>
    </row>
    <row r="29" spans="1:39" ht="18.75" customHeight="1">
      <c r="A29" s="142" t="s">
        <v>99</v>
      </c>
      <c r="B29" s="125">
        <v>27</v>
      </c>
      <c r="C29" s="126" t="e">
        <f ca="1">IF(OR(H29&lt;&gt;"", J29&lt;&gt;"", O29&lt;&gt;""),
    _xludf.TEXTJOIN("-", TRUE,
        IF(H29="NO CONFORMIDAD", "NC", IF(H29="OBSERVACIÓN", "OB", "Error")),I29,
IF(O29="CORRECCIÓN", "C", IF(O29="ACCIÓN CORRECTIVA", "AC", IF(O29="ACCIÓN DE MEJORA", "AM","Error"))),
        VLOOKUP(E29, Opciones!A$1:B$13, 2, FALSE),
        VLOOKUP(M29, Opciones!D$1:E$92, 2, FALSE),
        YEAR(G29)
    ),
"")</f>
        <v>#NAME?</v>
      </c>
      <c r="D29" s="126" t="e">
        <f t="shared" ca="1" si="6"/>
        <v>#NAME?</v>
      </c>
      <c r="E29" s="96" t="s">
        <v>44</v>
      </c>
      <c r="F29" s="127" t="str">
        <f t="shared" si="7"/>
        <v>AUDITORÍA INTERNA PROCESO DE RECURSOS FINANCIEROS - GRUPO DE GESTIÓN FINANCIERA VIGENCIA 2021</v>
      </c>
      <c r="G29" s="128">
        <v>44461</v>
      </c>
      <c r="H29" s="129" t="s">
        <v>45</v>
      </c>
      <c r="I29" s="187">
        <v>1</v>
      </c>
      <c r="J29" s="142" t="s">
        <v>201</v>
      </c>
      <c r="K29" s="142" t="s">
        <v>202</v>
      </c>
      <c r="L29" s="129" t="s">
        <v>102</v>
      </c>
      <c r="M29" s="129" t="s">
        <v>103</v>
      </c>
      <c r="N29" s="129" t="s">
        <v>50</v>
      </c>
      <c r="O29" s="126" t="s">
        <v>87</v>
      </c>
      <c r="P29" s="142" t="s">
        <v>203</v>
      </c>
      <c r="Q29" s="130">
        <v>44531</v>
      </c>
      <c r="R29" s="130">
        <v>45015</v>
      </c>
      <c r="S29" s="131"/>
      <c r="T29" s="132"/>
      <c r="U29" s="133" t="s">
        <v>204</v>
      </c>
      <c r="V29" s="133" t="s">
        <v>90</v>
      </c>
      <c r="W29" s="133">
        <v>84</v>
      </c>
      <c r="AA29" s="124" t="s">
        <v>106</v>
      </c>
      <c r="AB29" s="142" t="s">
        <v>107</v>
      </c>
      <c r="AC29" s="126" t="s">
        <v>50</v>
      </c>
      <c r="AD29" s="134"/>
      <c r="AE29" s="134" t="str">
        <f t="shared" ca="1" si="2"/>
        <v/>
      </c>
      <c r="AF29" s="137">
        <v>1</v>
      </c>
      <c r="AG29" s="126" t="s">
        <v>50</v>
      </c>
      <c r="AH29" s="126" t="s">
        <v>50</v>
      </c>
      <c r="AI29" s="130"/>
      <c r="AJ29" s="126" t="str">
        <f t="shared" ca="1" si="3"/>
        <v>CUMPLIDA</v>
      </c>
      <c r="AK29" s="126" t="e">
        <f t="shared" ca="1" si="4"/>
        <v>#NAME?</v>
      </c>
      <c r="AL29" s="138" t="s">
        <v>205</v>
      </c>
      <c r="AM29" s="136">
        <v>45547</v>
      </c>
    </row>
    <row r="30" spans="1:39" ht="18.75" customHeight="1">
      <c r="A30" s="142" t="s">
        <v>99</v>
      </c>
      <c r="B30" s="125">
        <v>28</v>
      </c>
      <c r="C30" s="126" t="e">
        <f ca="1">IF(OR(H30&lt;&gt;"", J30&lt;&gt;"", O30&lt;&gt;""),
    _xludf.TEXTJOIN("-", TRUE,
        IF(H30="NO CONFORMIDAD", "NC", IF(H30="OBSERVACIÓN", "OB", "Error")),I30,
IF(O30="CORRECCIÓN", "C", IF(O30="ACCIÓN CORRECTIVA", "AC", IF(O30="ACCIÓN DE MEJORA", "AM","Error"))),
        VLOOKUP(E30, Opciones!A$1:B$13, 2, FALSE),
        VLOOKUP(M30, Opciones!D$1:E$92, 2, FALSE),
        YEAR(G30)
    ),
"")</f>
        <v>#NAME?</v>
      </c>
      <c r="D30" s="126" t="e">
        <f t="shared" ca="1" si="6"/>
        <v>#NAME?</v>
      </c>
      <c r="E30" s="96" t="s">
        <v>44</v>
      </c>
      <c r="F30" s="127" t="str">
        <f t="shared" si="7"/>
        <v>AUDITORÍA INTERNA PROCESO DE RECURSOS FINANCIEROS - GRUPO DE GESTIÓN FINANCIERA VIGENCIA 2021</v>
      </c>
      <c r="G30" s="128">
        <v>44461</v>
      </c>
      <c r="H30" s="129" t="s">
        <v>45</v>
      </c>
      <c r="I30" s="187">
        <v>1</v>
      </c>
      <c r="J30" s="142" t="s">
        <v>206</v>
      </c>
      <c r="K30" s="142" t="s">
        <v>202</v>
      </c>
      <c r="L30" s="129" t="s">
        <v>102</v>
      </c>
      <c r="M30" s="129" t="s">
        <v>103</v>
      </c>
      <c r="N30" s="129" t="s">
        <v>50</v>
      </c>
      <c r="O30" s="126" t="s">
        <v>87</v>
      </c>
      <c r="P30" s="142" t="s">
        <v>207</v>
      </c>
      <c r="Q30" s="130">
        <v>44531</v>
      </c>
      <c r="R30" s="130">
        <v>45015</v>
      </c>
      <c r="S30" s="131"/>
      <c r="T30" s="132"/>
      <c r="U30" s="133" t="s">
        <v>208</v>
      </c>
      <c r="V30" s="133" t="s">
        <v>90</v>
      </c>
      <c r="W30" s="133">
        <v>1</v>
      </c>
      <c r="AA30" s="124" t="s">
        <v>106</v>
      </c>
      <c r="AB30" s="142" t="s">
        <v>107</v>
      </c>
      <c r="AC30" s="126" t="s">
        <v>50</v>
      </c>
      <c r="AD30" s="134"/>
      <c r="AE30" s="134" t="str">
        <f t="shared" ca="1" si="2"/>
        <v/>
      </c>
      <c r="AF30" s="137"/>
      <c r="AG30" s="126"/>
      <c r="AH30" s="126"/>
      <c r="AI30" s="126"/>
      <c r="AJ30" s="126">
        <f t="shared" ca="1" si="3"/>
        <v>-733</v>
      </c>
      <c r="AK30" s="126" t="e">
        <f t="shared" ca="1" si="4"/>
        <v>#NAME?</v>
      </c>
      <c r="AL30" s="138" t="s">
        <v>209</v>
      </c>
      <c r="AM30" s="141">
        <v>45547</v>
      </c>
    </row>
    <row r="31" spans="1:39" ht="18.75" customHeight="1">
      <c r="A31" s="127" t="s">
        <v>114</v>
      </c>
      <c r="B31" s="125">
        <v>29</v>
      </c>
      <c r="C31" s="126" t="e">
        <f ca="1">IF(OR(H31&lt;&gt;"", J31&lt;&gt;"", O31&lt;&gt;""),
    _xludf.TEXTJOIN("-", TRUE,
        IF(H31="NO CONFORMIDAD", "NC", IF(H31="OBSERVACIÓN", "OB", "Error")),I31,
IF(O31="CORRECCIÓN", "C", IF(O31="ACCIÓN CORRECTIVA", "AC", IF(O31="ACCIÓN DE MEJORA", "AM","Error"))),
        VLOOKUP(E31, Opciones!A$1:B$13, 2, FALSE),
        VLOOKUP(M31, Opciones!D$1:E$92, 2, FALSE),
        YEAR(G31)
    ),
"")</f>
        <v>#NAME?</v>
      </c>
      <c r="D31" s="126" t="e">
        <f t="shared" ca="1" si="6"/>
        <v>#NAME?</v>
      </c>
      <c r="E31" s="96" t="s">
        <v>44</v>
      </c>
      <c r="F31" s="127" t="str">
        <f t="shared" si="7"/>
        <v>AUDITORÍA INTERNA PROCESO DE RECURSOS FINANCIEROS - DIRECCIÓN TERRITORIAL ANDES OCCIDENTALES VIGENCIA 2021</v>
      </c>
      <c r="G31" s="128">
        <v>44461</v>
      </c>
      <c r="H31" s="129" t="s">
        <v>45</v>
      </c>
      <c r="I31" s="187">
        <v>2</v>
      </c>
      <c r="J31" s="127" t="s">
        <v>210</v>
      </c>
      <c r="K31" s="127" t="s">
        <v>211</v>
      </c>
      <c r="L31" s="129" t="s">
        <v>102</v>
      </c>
      <c r="M31" s="129" t="s">
        <v>212</v>
      </c>
      <c r="N31" s="129" t="s">
        <v>50</v>
      </c>
      <c r="O31" s="126" t="s">
        <v>87</v>
      </c>
      <c r="P31" s="127" t="s">
        <v>213</v>
      </c>
      <c r="Q31" s="130">
        <v>44531</v>
      </c>
      <c r="R31" s="130">
        <v>44895</v>
      </c>
      <c r="S31" s="131"/>
      <c r="T31" s="132"/>
      <c r="U31" s="133" t="s">
        <v>214</v>
      </c>
      <c r="V31" s="133" t="s">
        <v>90</v>
      </c>
      <c r="W31" s="133">
        <v>29</v>
      </c>
      <c r="AA31" s="124" t="s">
        <v>215</v>
      </c>
      <c r="AB31" s="127" t="s">
        <v>106</v>
      </c>
      <c r="AC31" s="126"/>
      <c r="AD31" s="134"/>
      <c r="AE31" s="134" t="str">
        <f t="shared" ca="1" si="2"/>
        <v/>
      </c>
      <c r="AF31" s="137"/>
      <c r="AG31" s="126"/>
      <c r="AH31" s="126"/>
      <c r="AI31" s="126"/>
      <c r="AJ31" s="126">
        <f t="shared" ca="1" si="3"/>
        <v>-853</v>
      </c>
      <c r="AK31" s="126" t="e">
        <f t="shared" ca="1" si="4"/>
        <v>#NAME?</v>
      </c>
      <c r="AL31" s="124" t="s">
        <v>216</v>
      </c>
      <c r="AM31" s="136"/>
    </row>
    <row r="32" spans="1:39" ht="18.75" customHeight="1">
      <c r="A32" s="142" t="s">
        <v>99</v>
      </c>
      <c r="B32" s="125">
        <v>30</v>
      </c>
      <c r="C32" s="126" t="e">
        <f ca="1">IF(OR(H32&lt;&gt;"", J32&lt;&gt;"", O32&lt;&gt;""),
    _xludf.TEXTJOIN("-", TRUE,
        IF(H32="NO CONFORMIDAD", "NC", IF(H32="OBSERVACIÓN", "OB", "Error")),I32,
IF(O32="CORRECCIÓN", "C", IF(O32="ACCIÓN CORRECTIVA", "AC", IF(O32="ACCIÓN DE MEJORA", "AM","Error"))),
        VLOOKUP(E32, Opciones!A$1:B$13, 2, FALSE),
        VLOOKUP(M32, Opciones!D$1:E$92, 2, FALSE),
        YEAR(G32)
    ),
"")</f>
        <v>#NAME?</v>
      </c>
      <c r="D32" s="126" t="e">
        <f t="shared" ca="1" si="6"/>
        <v>#NAME?</v>
      </c>
      <c r="E32" s="96" t="s">
        <v>44</v>
      </c>
      <c r="F32" s="127" t="str">
        <f t="shared" si="7"/>
        <v>AUDITORÍA INTERNA PROCESO DE RECURSOS FINANCIEROS - GRUPO DE GESTIÓN FINANCIERA VIGENCIA 2021</v>
      </c>
      <c r="G32" s="128">
        <v>44461</v>
      </c>
      <c r="H32" s="129" t="s">
        <v>45</v>
      </c>
      <c r="I32" s="187">
        <v>3</v>
      </c>
      <c r="J32" s="142" t="s">
        <v>217</v>
      </c>
      <c r="K32" s="142" t="s">
        <v>218</v>
      </c>
      <c r="L32" s="129" t="s">
        <v>102</v>
      </c>
      <c r="M32" s="129" t="s">
        <v>103</v>
      </c>
      <c r="N32" s="129" t="s">
        <v>50</v>
      </c>
      <c r="O32" s="126" t="s">
        <v>51</v>
      </c>
      <c r="P32" s="142" t="s">
        <v>219</v>
      </c>
      <c r="Q32" s="130">
        <v>44515</v>
      </c>
      <c r="R32" s="130">
        <v>45015</v>
      </c>
      <c r="S32" s="131"/>
      <c r="T32" s="132"/>
      <c r="U32" s="133" t="s">
        <v>220</v>
      </c>
      <c r="V32" s="133" t="s">
        <v>90</v>
      </c>
      <c r="W32" s="133">
        <v>1</v>
      </c>
      <c r="AA32" s="124" t="s">
        <v>106</v>
      </c>
      <c r="AB32" s="142" t="s">
        <v>107</v>
      </c>
      <c r="AC32" s="126" t="s">
        <v>50</v>
      </c>
      <c r="AD32" s="134"/>
      <c r="AE32" s="134" t="str">
        <f t="shared" ca="1" si="2"/>
        <v/>
      </c>
      <c r="AF32" s="137"/>
      <c r="AG32" s="126"/>
      <c r="AH32" s="126"/>
      <c r="AI32" s="126"/>
      <c r="AJ32" s="126">
        <f t="shared" ca="1" si="3"/>
        <v>-733</v>
      </c>
      <c r="AK32" s="126" t="e">
        <f t="shared" ca="1" si="4"/>
        <v>#NAME?</v>
      </c>
      <c r="AL32" s="138" t="s">
        <v>221</v>
      </c>
      <c r="AM32" s="141">
        <v>45547</v>
      </c>
    </row>
    <row r="33" spans="1:39" ht="18.75" customHeight="1">
      <c r="A33" s="142" t="s">
        <v>99</v>
      </c>
      <c r="B33" s="125">
        <v>31</v>
      </c>
      <c r="C33" s="126" t="e">
        <f ca="1">IF(OR(H33&lt;&gt;"", J33&lt;&gt;"", O33&lt;&gt;""),
    _xludf.TEXTJOIN("-", TRUE,
        IF(H33="NO CONFORMIDAD", "NC", IF(H33="OBSERVACIÓN", "OB", "Error")),I33,
IF(O33="CORRECCIÓN", "C", IF(O33="ACCIÓN CORRECTIVA", "AC", IF(O33="ACCIÓN DE MEJORA", "AM","Error"))),
        VLOOKUP(E33, Opciones!A$1:B$13, 2, FALSE),
        VLOOKUP(M33, Opciones!D$1:E$92, 2, FALSE),
        YEAR(G33)
    ),
"")</f>
        <v>#NAME?</v>
      </c>
      <c r="D33" s="126" t="e">
        <f t="shared" ca="1" si="6"/>
        <v>#NAME?</v>
      </c>
      <c r="E33" s="96" t="s">
        <v>44</v>
      </c>
      <c r="F33" s="127" t="str">
        <f t="shared" si="7"/>
        <v>AUDITORÍA INTERNA PROCESO DE RECURSOS FINANCIEROS - GRUPO DE GESTIÓN FINANCIERA VIGENCIA 2021</v>
      </c>
      <c r="G33" s="128">
        <v>44461</v>
      </c>
      <c r="H33" s="129" t="s">
        <v>45</v>
      </c>
      <c r="I33" s="187">
        <v>3</v>
      </c>
      <c r="J33" s="142" t="s">
        <v>217</v>
      </c>
      <c r="K33" s="142" t="s">
        <v>218</v>
      </c>
      <c r="L33" s="129" t="s">
        <v>102</v>
      </c>
      <c r="M33" s="129" t="s">
        <v>103</v>
      </c>
      <c r="N33" s="129" t="s">
        <v>50</v>
      </c>
      <c r="O33" s="126" t="s">
        <v>87</v>
      </c>
      <c r="P33" s="142" t="s">
        <v>222</v>
      </c>
      <c r="Q33" s="130">
        <v>44515</v>
      </c>
      <c r="R33" s="130">
        <v>45015</v>
      </c>
      <c r="S33" s="131"/>
      <c r="T33" s="132"/>
      <c r="U33" s="133" t="s">
        <v>223</v>
      </c>
      <c r="V33" s="133" t="s">
        <v>90</v>
      </c>
      <c r="W33" s="133">
        <v>1</v>
      </c>
      <c r="AA33" s="124" t="s">
        <v>106</v>
      </c>
      <c r="AB33" s="142" t="s">
        <v>107</v>
      </c>
      <c r="AC33" s="126" t="s">
        <v>50</v>
      </c>
      <c r="AD33" s="134"/>
      <c r="AE33" s="134" t="str">
        <f t="shared" ca="1" si="2"/>
        <v/>
      </c>
      <c r="AF33" s="137"/>
      <c r="AG33" s="126"/>
      <c r="AH33" s="126"/>
      <c r="AI33" s="126"/>
      <c r="AJ33" s="126">
        <f t="shared" ca="1" si="3"/>
        <v>-733</v>
      </c>
      <c r="AK33" s="126" t="e">
        <f t="shared" ca="1" si="4"/>
        <v>#NAME?</v>
      </c>
      <c r="AL33" s="138" t="s">
        <v>221</v>
      </c>
      <c r="AM33" s="141">
        <v>45547</v>
      </c>
    </row>
    <row r="34" spans="1:39" ht="18.75" customHeight="1">
      <c r="A34" s="142" t="s">
        <v>99</v>
      </c>
      <c r="B34" s="125">
        <v>32</v>
      </c>
      <c r="C34" s="126" t="e">
        <f ca="1">IF(OR(H34&lt;&gt;"", J34&lt;&gt;"", O34&lt;&gt;""),
    _xludf.TEXTJOIN("-", TRUE,
        IF(H34="NO CONFORMIDAD", "NC", IF(H34="OBSERVACIÓN", "OB", "Error")),I34,
IF(O34="CORRECCIÓN", "C", IF(O34="ACCIÓN CORRECTIVA", "AC", IF(O34="ACCIÓN DE MEJORA", "AM","Error"))),
        VLOOKUP(E34, Opciones!A$1:B$13, 2, FALSE),
        VLOOKUP(M34, Opciones!D$1:E$92, 2, FALSE),
        YEAR(G34)
    ),
"")</f>
        <v>#NAME?</v>
      </c>
      <c r="D34" s="126" t="e">
        <f t="shared" ca="1" si="6"/>
        <v>#NAME?</v>
      </c>
      <c r="E34" s="96" t="s">
        <v>44</v>
      </c>
      <c r="F34" s="127" t="str">
        <f t="shared" si="7"/>
        <v>AUDITORÍA INTERNA PROCESO DE RECURSOS FINANCIEROS - GRUPO DE GESTIÓN FINANCIERA VIGENCIA 2021</v>
      </c>
      <c r="G34" s="128">
        <v>44461</v>
      </c>
      <c r="H34" s="129" t="s">
        <v>45</v>
      </c>
      <c r="I34" s="187">
        <v>4</v>
      </c>
      <c r="J34" s="142" t="s">
        <v>224</v>
      </c>
      <c r="K34" s="142" t="s">
        <v>225</v>
      </c>
      <c r="L34" s="129" t="s">
        <v>102</v>
      </c>
      <c r="M34" s="129" t="s">
        <v>103</v>
      </c>
      <c r="N34" s="129" t="s">
        <v>50</v>
      </c>
      <c r="O34" s="126" t="s">
        <v>87</v>
      </c>
      <c r="P34" s="142" t="s">
        <v>226</v>
      </c>
      <c r="Q34" s="130">
        <v>44531</v>
      </c>
      <c r="R34" s="130">
        <v>45015</v>
      </c>
      <c r="S34" s="131"/>
      <c r="T34" s="132"/>
      <c r="U34" s="133" t="s">
        <v>227</v>
      </c>
      <c r="V34" s="133" t="s">
        <v>90</v>
      </c>
      <c r="W34" s="133">
        <v>84</v>
      </c>
      <c r="AA34" s="124" t="s">
        <v>106</v>
      </c>
      <c r="AB34" s="142" t="s">
        <v>107</v>
      </c>
      <c r="AC34" s="126" t="s">
        <v>50</v>
      </c>
      <c r="AD34" s="134"/>
      <c r="AE34" s="134" t="str">
        <f t="shared" ca="1" si="2"/>
        <v/>
      </c>
      <c r="AF34" s="137">
        <v>1</v>
      </c>
      <c r="AG34" s="126" t="s">
        <v>50</v>
      </c>
      <c r="AH34" s="126" t="s">
        <v>50</v>
      </c>
      <c r="AI34" s="130"/>
      <c r="AJ34" s="126" t="str">
        <f t="shared" ca="1" si="3"/>
        <v>CUMPLIDA</v>
      </c>
      <c r="AK34" s="126" t="e">
        <f t="shared" ca="1" si="4"/>
        <v>#NAME?</v>
      </c>
      <c r="AL34" s="138" t="s">
        <v>228</v>
      </c>
      <c r="AM34" s="141">
        <v>45547</v>
      </c>
    </row>
    <row r="35" spans="1:39" ht="18.75" customHeight="1">
      <c r="A35" s="142" t="s">
        <v>99</v>
      </c>
      <c r="B35" s="125">
        <v>33</v>
      </c>
      <c r="C35" s="126" t="e">
        <f ca="1">IF(OR(H35&lt;&gt;"", J35&lt;&gt;"", O35&lt;&gt;""),
    _xludf.TEXTJOIN("-", TRUE,
        IF(H35="NO CONFORMIDAD", "NC", IF(H35="OBSERVACIÓN", "OB", "Error")),I35,
IF(O35="CORRECCIÓN", "C", IF(O35="ACCIÓN CORRECTIVA", "AC", IF(O35="ACCIÓN DE MEJORA", "AM","Error"))),
        VLOOKUP(E35, Opciones!A$1:B$13, 2, FALSE),
        VLOOKUP(M35, Opciones!D$1:E$92, 2, FALSE),
        YEAR(G35)
    ),
"")</f>
        <v>#NAME?</v>
      </c>
      <c r="D35" s="126" t="e">
        <f t="shared" ca="1" si="6"/>
        <v>#NAME?</v>
      </c>
      <c r="E35" s="96" t="s">
        <v>44</v>
      </c>
      <c r="F35" s="127" t="str">
        <f t="shared" si="7"/>
        <v>AUDITORÍA INTERNA PROCESO DE RECURSOS FINANCIEROS - GRUPO DE GESTIÓN FINANCIERA VIGENCIA 2021</v>
      </c>
      <c r="G35" s="128">
        <v>44461</v>
      </c>
      <c r="H35" s="129" t="s">
        <v>45</v>
      </c>
      <c r="I35" s="187">
        <v>6</v>
      </c>
      <c r="J35" s="142" t="s">
        <v>229</v>
      </c>
      <c r="K35" s="142" t="s">
        <v>230</v>
      </c>
      <c r="L35" s="129" t="s">
        <v>102</v>
      </c>
      <c r="M35" s="129" t="s">
        <v>103</v>
      </c>
      <c r="N35" s="129" t="s">
        <v>50</v>
      </c>
      <c r="O35" s="126" t="s">
        <v>87</v>
      </c>
      <c r="P35" s="142" t="s">
        <v>231</v>
      </c>
      <c r="Q35" s="130">
        <v>44531</v>
      </c>
      <c r="R35" s="130">
        <v>45015</v>
      </c>
      <c r="S35" s="131"/>
      <c r="T35" s="132"/>
      <c r="U35" s="133" t="s">
        <v>232</v>
      </c>
      <c r="V35" s="133" t="s">
        <v>90</v>
      </c>
      <c r="W35" s="133">
        <v>1</v>
      </c>
      <c r="AA35" s="124" t="s">
        <v>106</v>
      </c>
      <c r="AB35" s="142" t="s">
        <v>107</v>
      </c>
      <c r="AC35" s="126" t="s">
        <v>50</v>
      </c>
      <c r="AD35" s="134"/>
      <c r="AE35" s="134" t="str">
        <f t="shared" ca="1" si="2"/>
        <v/>
      </c>
      <c r="AF35" s="137">
        <v>1</v>
      </c>
      <c r="AG35" s="126" t="s">
        <v>50</v>
      </c>
      <c r="AH35" s="126" t="s">
        <v>50</v>
      </c>
      <c r="AI35" s="130"/>
      <c r="AJ35" s="126" t="str">
        <f t="shared" ca="1" si="3"/>
        <v>CUMPLIDA</v>
      </c>
      <c r="AK35" s="126" t="e">
        <f t="shared" ca="1" si="4"/>
        <v>#NAME?</v>
      </c>
      <c r="AL35" s="138" t="s">
        <v>233</v>
      </c>
      <c r="AM35" s="141">
        <v>45547</v>
      </c>
    </row>
    <row r="36" spans="1:39" ht="18.75" customHeight="1">
      <c r="A36" s="142" t="s">
        <v>99</v>
      </c>
      <c r="B36" s="125">
        <v>34</v>
      </c>
      <c r="C36" s="126" t="e">
        <f ca="1">IF(OR(H36&lt;&gt;"", J36&lt;&gt;"", O36&lt;&gt;""),
    _xludf.TEXTJOIN("-", TRUE,
        IF(H36="NO CONFORMIDAD", "NC", IF(H36="OBSERVACIÓN", "OB", "Error")),I36,
IF(O36="CORRECCIÓN", "C", IF(O36="ACCIÓN CORRECTIVA", "AC", IF(O36="ACCIÓN DE MEJORA", "AM","Error"))),
        VLOOKUP(E36, Opciones!A$1:B$13, 2, FALSE),
        VLOOKUP(M36, Opciones!D$1:E$92, 2, FALSE),
        YEAR(G36)
    ),
"")</f>
        <v>#NAME?</v>
      </c>
      <c r="D36" s="126" t="e">
        <f t="shared" ca="1" si="6"/>
        <v>#NAME?</v>
      </c>
      <c r="E36" s="96" t="s">
        <v>44</v>
      </c>
      <c r="F36" s="127" t="str">
        <f t="shared" si="7"/>
        <v>AUDITORÍA INTERNA PROCESO DE RECURSOS FINANCIEROS - GRUPO DE GESTIÓN FINANCIERA VIGENCIA 2021</v>
      </c>
      <c r="G36" s="128">
        <v>44461</v>
      </c>
      <c r="H36" s="129" t="s">
        <v>45</v>
      </c>
      <c r="I36" s="187">
        <v>7</v>
      </c>
      <c r="J36" s="142" t="s">
        <v>234</v>
      </c>
      <c r="K36" s="142" t="s">
        <v>235</v>
      </c>
      <c r="L36" s="129" t="s">
        <v>102</v>
      </c>
      <c r="M36" s="129" t="s">
        <v>103</v>
      </c>
      <c r="N36" s="129" t="s">
        <v>50</v>
      </c>
      <c r="O36" s="126" t="s">
        <v>51</v>
      </c>
      <c r="P36" s="142" t="s">
        <v>236</v>
      </c>
      <c r="Q36" s="130">
        <v>44484</v>
      </c>
      <c r="R36" s="130">
        <v>45015</v>
      </c>
      <c r="S36" s="131"/>
      <c r="T36" s="132"/>
      <c r="U36" s="133" t="s">
        <v>220</v>
      </c>
      <c r="V36" s="133" t="s">
        <v>90</v>
      </c>
      <c r="W36" s="133">
        <v>1</v>
      </c>
      <c r="AA36" s="124" t="s">
        <v>106</v>
      </c>
      <c r="AB36" s="142" t="s">
        <v>107</v>
      </c>
      <c r="AC36" s="126" t="s">
        <v>50</v>
      </c>
      <c r="AD36" s="134"/>
      <c r="AE36" s="134" t="str">
        <f t="shared" ca="1" si="2"/>
        <v/>
      </c>
      <c r="AF36" s="137">
        <v>1</v>
      </c>
      <c r="AG36" s="126" t="s">
        <v>50</v>
      </c>
      <c r="AH36" s="126" t="s">
        <v>50</v>
      </c>
      <c r="AI36" s="126"/>
      <c r="AJ36" s="126" t="str">
        <f t="shared" ca="1" si="3"/>
        <v>CUMPLIDA</v>
      </c>
      <c r="AK36" s="126" t="e">
        <f t="shared" ca="1" si="4"/>
        <v>#NAME?</v>
      </c>
      <c r="AL36" s="138" t="s">
        <v>237</v>
      </c>
      <c r="AM36" s="141">
        <v>45547</v>
      </c>
    </row>
    <row r="37" spans="1:39" ht="18.75" customHeight="1">
      <c r="A37" s="142" t="s">
        <v>99</v>
      </c>
      <c r="B37" s="125">
        <v>35</v>
      </c>
      <c r="C37" s="126" t="e">
        <f ca="1">IF(OR(H37&lt;&gt;"", J37&lt;&gt;"", O37&lt;&gt;""),
    _xludf.TEXTJOIN("-", TRUE,
        IF(H37="NO CONFORMIDAD", "NC", IF(H37="OBSERVACIÓN", "OB", "Error")),I37,
IF(O37="CORRECCIÓN", "C", IF(O37="ACCIÓN CORRECTIVA", "AC", IF(O37="ACCIÓN DE MEJORA", "AM","Error"))),
        VLOOKUP(E37, Opciones!A$1:B$13, 2, FALSE),
        VLOOKUP(M37, Opciones!D$1:E$92, 2, FALSE),
        YEAR(G37)
    ),
"")</f>
        <v>#NAME?</v>
      </c>
      <c r="D37" s="126" t="e">
        <f t="shared" ca="1" si="6"/>
        <v>#NAME?</v>
      </c>
      <c r="E37" s="96" t="s">
        <v>44</v>
      </c>
      <c r="F37" s="127" t="str">
        <f t="shared" si="7"/>
        <v>AUDITORÍA INTERNA PROCESO DE RECURSOS FINANCIEROS - GRUPO DE GESTIÓN FINANCIERA VIGENCIA 2021</v>
      </c>
      <c r="G37" s="128">
        <v>44461</v>
      </c>
      <c r="H37" s="129" t="s">
        <v>45</v>
      </c>
      <c r="I37" s="187">
        <v>10</v>
      </c>
      <c r="J37" s="142" t="s">
        <v>238</v>
      </c>
      <c r="K37" s="142" t="s">
        <v>239</v>
      </c>
      <c r="L37" s="129" t="s">
        <v>102</v>
      </c>
      <c r="M37" s="129" t="s">
        <v>103</v>
      </c>
      <c r="N37" s="129" t="s">
        <v>50</v>
      </c>
      <c r="O37" s="126" t="s">
        <v>87</v>
      </c>
      <c r="P37" s="142" t="s">
        <v>240</v>
      </c>
      <c r="Q37" s="130">
        <v>44545</v>
      </c>
      <c r="R37" s="130">
        <v>45015</v>
      </c>
      <c r="S37" s="131"/>
      <c r="T37" s="132"/>
      <c r="U37" s="133" t="s">
        <v>241</v>
      </c>
      <c r="V37" s="133" t="s">
        <v>90</v>
      </c>
      <c r="W37" s="133">
        <v>11</v>
      </c>
      <c r="AA37" s="124" t="s">
        <v>106</v>
      </c>
      <c r="AB37" s="142" t="s">
        <v>107</v>
      </c>
      <c r="AC37" s="126" t="s">
        <v>50</v>
      </c>
      <c r="AD37" s="134"/>
      <c r="AE37" s="134" t="str">
        <f t="shared" ca="1" si="2"/>
        <v/>
      </c>
      <c r="AF37" s="137"/>
      <c r="AG37" s="126"/>
      <c r="AH37" s="126"/>
      <c r="AI37" s="126"/>
      <c r="AJ37" s="126">
        <f t="shared" ca="1" si="3"/>
        <v>-733</v>
      </c>
      <c r="AK37" s="126" t="e">
        <f t="shared" ca="1" si="4"/>
        <v>#NAME?</v>
      </c>
      <c r="AL37" s="138" t="s">
        <v>242</v>
      </c>
      <c r="AM37" s="141">
        <v>45547</v>
      </c>
    </row>
    <row r="38" spans="1:39" ht="18.75" customHeight="1">
      <c r="A38" s="142" t="s">
        <v>99</v>
      </c>
      <c r="B38" s="125">
        <v>36</v>
      </c>
      <c r="C38" s="126" t="e">
        <f ca="1">IF(OR(H38&lt;&gt;"", J38&lt;&gt;"", O38&lt;&gt;""),
    _xludf.TEXTJOIN("-", TRUE,
        IF(H38="NO CONFORMIDAD", "NC", IF(H38="OBSERVACIÓN", "OB", "Error")),I38,
IF(O38="CORRECCIÓN", "C", IF(O38="ACCIÓN CORRECTIVA", "AC", IF(O38="ACCIÓN DE MEJORA", "AM","Error"))),
        VLOOKUP(E38, Opciones!A$1:B$13, 2, FALSE),
        VLOOKUP(M38, Opciones!D$1:E$92, 2, FALSE),
        YEAR(G38)
    ),
"")</f>
        <v>#NAME?</v>
      </c>
      <c r="D38" s="126" t="e">
        <f t="shared" ca="1" si="6"/>
        <v>#NAME?</v>
      </c>
      <c r="E38" s="96" t="s">
        <v>44</v>
      </c>
      <c r="F38" s="127" t="str">
        <f t="shared" si="7"/>
        <v>AUDITORÍA INTERNA PROCESO DE RECURSOS FINANCIEROS - GRUPO DE GESTIÓN FINANCIERA VIGENCIA 2021</v>
      </c>
      <c r="G38" s="128">
        <v>44461</v>
      </c>
      <c r="H38" s="129" t="s">
        <v>45</v>
      </c>
      <c r="I38" s="187">
        <v>10</v>
      </c>
      <c r="J38" s="142" t="s">
        <v>238</v>
      </c>
      <c r="K38" s="142" t="s">
        <v>243</v>
      </c>
      <c r="L38" s="129" t="s">
        <v>102</v>
      </c>
      <c r="M38" s="129" t="s">
        <v>103</v>
      </c>
      <c r="N38" s="129" t="s">
        <v>50</v>
      </c>
      <c r="O38" s="126" t="s">
        <v>87</v>
      </c>
      <c r="P38" s="142" t="s">
        <v>244</v>
      </c>
      <c r="Q38" s="130">
        <v>44546</v>
      </c>
      <c r="R38" s="130">
        <v>45015</v>
      </c>
      <c r="S38" s="131"/>
      <c r="T38" s="132"/>
      <c r="U38" s="133" t="s">
        <v>245</v>
      </c>
      <c r="V38" s="133" t="s">
        <v>90</v>
      </c>
      <c r="W38" s="133">
        <v>72</v>
      </c>
      <c r="AA38" s="124" t="s">
        <v>106</v>
      </c>
      <c r="AB38" s="142" t="s">
        <v>107</v>
      </c>
      <c r="AC38" s="126" t="s">
        <v>50</v>
      </c>
      <c r="AD38" s="134"/>
      <c r="AE38" s="134" t="str">
        <f t="shared" ca="1" si="2"/>
        <v/>
      </c>
      <c r="AF38" s="137">
        <v>1</v>
      </c>
      <c r="AG38" s="126" t="s">
        <v>50</v>
      </c>
      <c r="AH38" s="126" t="s">
        <v>50</v>
      </c>
      <c r="AI38" s="130"/>
      <c r="AJ38" s="126" t="str">
        <f t="shared" ca="1" si="3"/>
        <v>CUMPLIDA</v>
      </c>
      <c r="AK38" s="126" t="e">
        <f t="shared" ca="1" si="4"/>
        <v>#NAME?</v>
      </c>
      <c r="AL38" s="138" t="s">
        <v>246</v>
      </c>
      <c r="AM38" s="141">
        <v>45547</v>
      </c>
    </row>
    <row r="39" spans="1:39" ht="18.75" customHeight="1">
      <c r="A39" s="142" t="s">
        <v>99</v>
      </c>
      <c r="B39" s="125">
        <v>37</v>
      </c>
      <c r="C39" s="126" t="e">
        <f ca="1">IF(OR(H39&lt;&gt;"", J39&lt;&gt;"", O39&lt;&gt;""),
    _xludf.TEXTJOIN("-", TRUE,
        IF(H39="NO CONFORMIDAD", "NC", IF(H39="OBSERVACIÓN", "OB", "Error")),I39,
IF(O39="CORRECCIÓN", "C", IF(O39="ACCIÓN CORRECTIVA", "AC", IF(O39="ACCIÓN DE MEJORA", "AM","Error"))),
        VLOOKUP(E39, Opciones!A$1:B$13, 2, FALSE),
        VLOOKUP(M39, Opciones!D$1:E$92, 2, FALSE),
        YEAR(G39)
    ),
"")</f>
        <v>#NAME?</v>
      </c>
      <c r="D39" s="126" t="e">
        <f t="shared" ca="1" si="6"/>
        <v>#NAME?</v>
      </c>
      <c r="E39" s="96" t="s">
        <v>44</v>
      </c>
      <c r="F39" s="127" t="str">
        <f t="shared" si="7"/>
        <v>AUDITORÍA INTERNA PROCESO DE RECURSOS FINANCIEROS - GRUPO DE GESTIÓN FINANCIERA VIGENCIA 2021</v>
      </c>
      <c r="G39" s="128">
        <v>44461</v>
      </c>
      <c r="H39" s="129" t="s">
        <v>45</v>
      </c>
      <c r="I39" s="187">
        <v>11</v>
      </c>
      <c r="J39" s="142" t="s">
        <v>247</v>
      </c>
      <c r="K39" s="142" t="s">
        <v>248</v>
      </c>
      <c r="L39" s="129" t="s">
        <v>102</v>
      </c>
      <c r="M39" s="129" t="s">
        <v>103</v>
      </c>
      <c r="N39" s="129" t="s">
        <v>50</v>
      </c>
      <c r="O39" s="126" t="s">
        <v>87</v>
      </c>
      <c r="P39" s="142" t="s">
        <v>249</v>
      </c>
      <c r="Q39" s="130">
        <v>44531</v>
      </c>
      <c r="R39" s="130">
        <v>45015</v>
      </c>
      <c r="S39" s="131"/>
      <c r="T39" s="132"/>
      <c r="U39" s="133" t="s">
        <v>250</v>
      </c>
      <c r="V39" s="133" t="s">
        <v>90</v>
      </c>
      <c r="W39" s="133">
        <v>6</v>
      </c>
      <c r="AA39" s="124" t="s">
        <v>106</v>
      </c>
      <c r="AB39" s="142" t="s">
        <v>107</v>
      </c>
      <c r="AC39" s="126" t="s">
        <v>50</v>
      </c>
      <c r="AD39" s="134"/>
      <c r="AE39" s="134" t="str">
        <f t="shared" ca="1" si="2"/>
        <v/>
      </c>
      <c r="AF39" s="137">
        <v>1</v>
      </c>
      <c r="AG39" s="126" t="s">
        <v>50</v>
      </c>
      <c r="AH39" s="126" t="s">
        <v>50</v>
      </c>
      <c r="AI39" s="130"/>
      <c r="AJ39" s="126" t="str">
        <f t="shared" ca="1" si="3"/>
        <v>CUMPLIDA</v>
      </c>
      <c r="AK39" s="126" t="e">
        <f t="shared" ca="1" si="4"/>
        <v>#NAME?</v>
      </c>
      <c r="AL39" s="138" t="s">
        <v>233</v>
      </c>
      <c r="AM39" s="141">
        <v>45547</v>
      </c>
    </row>
    <row r="40" spans="1:39" ht="18.75" customHeight="1">
      <c r="A40" s="142" t="s">
        <v>99</v>
      </c>
      <c r="B40" s="125">
        <v>38</v>
      </c>
      <c r="C40" s="126" t="e">
        <f ca="1">IF(OR(H40&lt;&gt;"", J40&lt;&gt;"", O40&lt;&gt;""),
    _xludf.TEXTJOIN("-", TRUE,
        IF(H40="NO CONFORMIDAD", "NC", IF(H40="OBSERVACIÓN", "OB", "Error")),I40,
IF(O40="CORRECCIÓN", "C", IF(O40="ACCIÓN CORRECTIVA", "AC", IF(O40="ACCIÓN DE MEJORA", "AM","Error"))),
        VLOOKUP(E40, Opciones!A$1:B$13, 2, FALSE),
        VLOOKUP(M40, Opciones!D$1:E$92, 2, FALSE),
        YEAR(G40)
    ),
"")</f>
        <v>#NAME?</v>
      </c>
      <c r="D40" s="126" t="e">
        <f t="shared" ca="1" si="6"/>
        <v>#NAME?</v>
      </c>
      <c r="E40" s="96" t="s">
        <v>44</v>
      </c>
      <c r="F40" s="127" t="str">
        <f t="shared" si="7"/>
        <v>AUDITORÍA INTERNA PROCESO DE RECURSOS FINANCIEROS - GRUPO DE GESTIÓN FINANCIERA VIGENCIA 2021</v>
      </c>
      <c r="G40" s="128">
        <v>44461</v>
      </c>
      <c r="H40" s="129" t="s">
        <v>45</v>
      </c>
      <c r="I40" s="187">
        <v>12</v>
      </c>
      <c r="J40" s="142" t="s">
        <v>251</v>
      </c>
      <c r="K40" s="142" t="s">
        <v>248</v>
      </c>
      <c r="L40" s="129" t="s">
        <v>102</v>
      </c>
      <c r="M40" s="129" t="s">
        <v>103</v>
      </c>
      <c r="N40" s="129" t="s">
        <v>50</v>
      </c>
      <c r="O40" s="126" t="s">
        <v>87</v>
      </c>
      <c r="P40" s="142" t="s">
        <v>249</v>
      </c>
      <c r="Q40" s="130">
        <v>44531</v>
      </c>
      <c r="R40" s="130">
        <v>45015</v>
      </c>
      <c r="S40" s="131"/>
      <c r="T40" s="132"/>
      <c r="U40" s="133" t="s">
        <v>250</v>
      </c>
      <c r="V40" s="133" t="s">
        <v>90</v>
      </c>
      <c r="W40" s="133">
        <v>6</v>
      </c>
      <c r="AA40" s="124" t="s">
        <v>106</v>
      </c>
      <c r="AB40" s="142" t="s">
        <v>107</v>
      </c>
      <c r="AC40" s="126" t="s">
        <v>50</v>
      </c>
      <c r="AD40" s="134"/>
      <c r="AE40" s="134" t="str">
        <f t="shared" ca="1" si="2"/>
        <v/>
      </c>
      <c r="AF40" s="137">
        <v>1</v>
      </c>
      <c r="AG40" s="126" t="s">
        <v>50</v>
      </c>
      <c r="AH40" s="126" t="s">
        <v>50</v>
      </c>
      <c r="AI40" s="130"/>
      <c r="AJ40" s="126" t="str">
        <f t="shared" ca="1" si="3"/>
        <v>CUMPLIDA</v>
      </c>
      <c r="AK40" s="126" t="e">
        <f t="shared" ca="1" si="4"/>
        <v>#NAME?</v>
      </c>
      <c r="AL40" s="138" t="s">
        <v>252</v>
      </c>
      <c r="AM40" s="141">
        <v>45547</v>
      </c>
    </row>
    <row r="41" spans="1:39" ht="18.75" customHeight="1">
      <c r="A41" s="142" t="s">
        <v>99</v>
      </c>
      <c r="B41" s="125">
        <v>39</v>
      </c>
      <c r="C41" s="126" t="e">
        <f ca="1">IF(OR(H41&lt;&gt;"", J41&lt;&gt;"", O41&lt;&gt;""),
    _xludf.TEXTJOIN("-", TRUE,
        IF(H41="NO CONFORMIDAD", "NC", IF(H41="OBSERVACIÓN", "OB", "Error")),I41,
IF(O41="CORRECCIÓN", "C", IF(O41="ACCIÓN CORRECTIVA", "AC", IF(O41="ACCIÓN DE MEJORA", "AM","Error"))),
        VLOOKUP(E41, Opciones!A$1:B$13, 2, FALSE),
        VLOOKUP(M41, Opciones!D$1:E$92, 2, FALSE),
        YEAR(G41)
    ),
"")</f>
        <v>#NAME?</v>
      </c>
      <c r="D41" s="126" t="e">
        <f t="shared" ca="1" si="6"/>
        <v>#NAME?</v>
      </c>
      <c r="E41" s="96" t="s">
        <v>44</v>
      </c>
      <c r="F41" s="127" t="str">
        <f t="shared" si="7"/>
        <v>AUDITORÍA INTERNA PROCESO DE RECURSOS FINANCIEROS - GRUPO DE GESTIÓN FINANCIERA VIGENCIA 2021</v>
      </c>
      <c r="G41" s="128">
        <v>44461</v>
      </c>
      <c r="H41" s="129" t="s">
        <v>45</v>
      </c>
      <c r="I41" s="187">
        <v>13</v>
      </c>
      <c r="J41" s="142" t="s">
        <v>253</v>
      </c>
      <c r="K41" s="142" t="s">
        <v>254</v>
      </c>
      <c r="L41" s="129" t="s">
        <v>102</v>
      </c>
      <c r="M41" s="129" t="s">
        <v>103</v>
      </c>
      <c r="N41" s="129" t="s">
        <v>50</v>
      </c>
      <c r="O41" s="126" t="s">
        <v>255</v>
      </c>
      <c r="P41" s="142" t="s">
        <v>256</v>
      </c>
      <c r="Q41" s="130">
        <v>44501</v>
      </c>
      <c r="R41" s="130">
        <v>45015</v>
      </c>
      <c r="S41" s="131"/>
      <c r="T41" s="132"/>
      <c r="U41" s="133" t="s">
        <v>257</v>
      </c>
      <c r="V41" s="133" t="s">
        <v>90</v>
      </c>
      <c r="W41" s="133">
        <v>100</v>
      </c>
      <c r="AA41" s="124" t="s">
        <v>106</v>
      </c>
      <c r="AB41" s="142" t="s">
        <v>107</v>
      </c>
      <c r="AC41" s="126" t="s">
        <v>50</v>
      </c>
      <c r="AD41" s="134"/>
      <c r="AE41" s="134" t="str">
        <f t="shared" ca="1" si="2"/>
        <v/>
      </c>
      <c r="AF41" s="137">
        <v>1</v>
      </c>
      <c r="AG41" s="126" t="s">
        <v>50</v>
      </c>
      <c r="AH41" s="126" t="s">
        <v>50</v>
      </c>
      <c r="AI41" s="130"/>
      <c r="AJ41" s="126" t="str">
        <f t="shared" ca="1" si="3"/>
        <v>CUMPLIDA</v>
      </c>
      <c r="AK41" s="126" t="e">
        <f t="shared" ca="1" si="4"/>
        <v>#NAME?</v>
      </c>
      <c r="AL41" s="138" t="s">
        <v>258</v>
      </c>
      <c r="AM41" s="141">
        <v>45547</v>
      </c>
    </row>
    <row r="42" spans="1:39" ht="18.75" customHeight="1">
      <c r="A42" s="142" t="s">
        <v>99</v>
      </c>
      <c r="B42" s="125">
        <v>40</v>
      </c>
      <c r="C42" s="126" t="e">
        <f ca="1">IF(OR(H42&lt;&gt;"", J42&lt;&gt;"", O42&lt;&gt;""),
    _xludf.TEXTJOIN("-", TRUE,
        IF(H42="NO CONFORMIDAD", "NC", IF(H42="OBSERVACIÓN", "OB", "Error")),I42,
IF(O42="CORRECCIÓN", "C", IF(O42="ACCIÓN CORRECTIVA", "AC", IF(O42="ACCIÓN DE MEJORA", "AM","Error"))),
        VLOOKUP(E42, Opciones!A$1:B$13, 2, FALSE),
        VLOOKUP(M42, Opciones!D$1:E$92, 2, FALSE),
        YEAR(G42)
    ),
"")</f>
        <v>#NAME?</v>
      </c>
      <c r="D42" s="126" t="e">
        <f t="shared" ca="1" si="6"/>
        <v>#NAME?</v>
      </c>
      <c r="E42" s="96" t="s">
        <v>44</v>
      </c>
      <c r="F42" s="127" t="str">
        <f t="shared" si="7"/>
        <v>AUDITORÍA INTERNA PROCESO DE RECURSOS FINANCIEROS - GRUPO DE GESTIÓN FINANCIERA VIGENCIA 2021</v>
      </c>
      <c r="G42" s="128">
        <v>44461</v>
      </c>
      <c r="H42" s="129" t="s">
        <v>45</v>
      </c>
      <c r="I42" s="187">
        <v>14</v>
      </c>
      <c r="J42" s="142" t="s">
        <v>259</v>
      </c>
      <c r="K42" s="142" t="s">
        <v>254</v>
      </c>
      <c r="L42" s="129" t="s">
        <v>102</v>
      </c>
      <c r="M42" s="129" t="s">
        <v>103</v>
      </c>
      <c r="N42" s="129" t="s">
        <v>50</v>
      </c>
      <c r="O42" s="126" t="s">
        <v>255</v>
      </c>
      <c r="P42" s="142" t="s">
        <v>260</v>
      </c>
      <c r="Q42" s="130">
        <v>44501</v>
      </c>
      <c r="R42" s="130">
        <v>45015</v>
      </c>
      <c r="S42" s="131"/>
      <c r="T42" s="132"/>
      <c r="U42" s="133" t="s">
        <v>257</v>
      </c>
      <c r="V42" s="133" t="s">
        <v>90</v>
      </c>
      <c r="W42" s="133">
        <v>100</v>
      </c>
      <c r="AA42" s="124" t="s">
        <v>106</v>
      </c>
      <c r="AB42" s="142" t="s">
        <v>107</v>
      </c>
      <c r="AC42" s="126" t="s">
        <v>50</v>
      </c>
      <c r="AD42" s="134"/>
      <c r="AE42" s="134" t="str">
        <f t="shared" ca="1" si="2"/>
        <v/>
      </c>
      <c r="AF42" s="137">
        <v>1</v>
      </c>
      <c r="AG42" s="126" t="s">
        <v>50</v>
      </c>
      <c r="AH42" s="126" t="s">
        <v>50</v>
      </c>
      <c r="AI42" s="130"/>
      <c r="AJ42" s="126" t="str">
        <f t="shared" ca="1" si="3"/>
        <v>CUMPLIDA</v>
      </c>
      <c r="AK42" s="126" t="e">
        <f t="shared" ca="1" si="4"/>
        <v>#NAME?</v>
      </c>
      <c r="AL42" s="138" t="s">
        <v>258</v>
      </c>
      <c r="AM42" s="141">
        <v>45547</v>
      </c>
    </row>
    <row r="43" spans="1:39" ht="18.75" customHeight="1">
      <c r="A43" s="142" t="s">
        <v>99</v>
      </c>
      <c r="B43" s="125">
        <v>41</v>
      </c>
      <c r="C43" s="126" t="e">
        <f ca="1">IF(OR(H43&lt;&gt;"", J43&lt;&gt;"", O43&lt;&gt;""),
    _xludf.TEXTJOIN("-", TRUE,
        IF(H43="NO CONFORMIDAD", "NC", IF(H43="OBSERVACIÓN", "OB", "Error")),I43,
IF(O43="CORRECCIÓN", "C", IF(O43="ACCIÓN CORRECTIVA", "AC", IF(O43="ACCIÓN DE MEJORA", "AM","Error"))),
        VLOOKUP(E43, Opciones!A$1:B$13, 2, FALSE),
        VLOOKUP(M43, Opciones!D$1:E$92, 2, FALSE),
        YEAR(G43)
    ),
"")</f>
        <v>#NAME?</v>
      </c>
      <c r="D43" s="126" t="e">
        <f t="shared" ca="1" si="6"/>
        <v>#NAME?</v>
      </c>
      <c r="E43" s="96" t="s">
        <v>44</v>
      </c>
      <c r="F43" s="127" t="str">
        <f t="shared" si="7"/>
        <v>AUDITORÍA INTERNA PROCESO DE RECURSOS FINANCIEROS - GRUPO DE GESTIÓN FINANCIERA VIGENCIA 2021</v>
      </c>
      <c r="G43" s="128">
        <v>44461</v>
      </c>
      <c r="H43" s="129" t="s">
        <v>45</v>
      </c>
      <c r="I43" s="187">
        <v>15</v>
      </c>
      <c r="J43" s="142" t="s">
        <v>261</v>
      </c>
      <c r="K43" s="142" t="s">
        <v>262</v>
      </c>
      <c r="L43" s="129" t="s">
        <v>102</v>
      </c>
      <c r="M43" s="129" t="s">
        <v>103</v>
      </c>
      <c r="N43" s="129" t="s">
        <v>50</v>
      </c>
      <c r="O43" s="126" t="s">
        <v>87</v>
      </c>
      <c r="P43" s="142" t="s">
        <v>263</v>
      </c>
      <c r="Q43" s="130">
        <v>44501</v>
      </c>
      <c r="R43" s="130">
        <v>45015</v>
      </c>
      <c r="S43" s="131"/>
      <c r="T43" s="132"/>
      <c r="U43" s="133" t="s">
        <v>220</v>
      </c>
      <c r="V43" s="133" t="s">
        <v>90</v>
      </c>
      <c r="W43" s="133">
        <v>1</v>
      </c>
      <c r="AA43" s="124" t="s">
        <v>106</v>
      </c>
      <c r="AB43" s="142" t="s">
        <v>107</v>
      </c>
      <c r="AC43" s="126" t="s">
        <v>50</v>
      </c>
      <c r="AD43" s="134"/>
      <c r="AE43" s="134" t="str">
        <f t="shared" ca="1" si="2"/>
        <v/>
      </c>
      <c r="AF43" s="137">
        <v>1</v>
      </c>
      <c r="AG43" s="126" t="s">
        <v>50</v>
      </c>
      <c r="AH43" s="126" t="s">
        <v>50</v>
      </c>
      <c r="AI43" s="130"/>
      <c r="AJ43" s="126" t="str">
        <f t="shared" ca="1" si="3"/>
        <v>CUMPLIDA</v>
      </c>
      <c r="AK43" s="126" t="e">
        <f t="shared" ca="1" si="4"/>
        <v>#NAME?</v>
      </c>
      <c r="AL43" s="138" t="s">
        <v>264</v>
      </c>
      <c r="AM43" s="141">
        <v>45547</v>
      </c>
    </row>
    <row r="44" spans="1:39" ht="18.75" customHeight="1">
      <c r="A44" s="142" t="s">
        <v>99</v>
      </c>
      <c r="B44" s="125">
        <v>42</v>
      </c>
      <c r="C44" s="126" t="e">
        <f ca="1">IF(OR(H44&lt;&gt;"", J44&lt;&gt;"", O44&lt;&gt;""),
    _xludf.TEXTJOIN("-", TRUE,
        IF(H44="NO CONFORMIDAD", "NC", IF(H44="OBSERVACIÓN", "OB", "Error")),I44,
IF(O44="CORRECCIÓN", "C", IF(O44="ACCIÓN CORRECTIVA", "AC", IF(O44="ACCIÓN DE MEJORA", "AM","Error"))),
        VLOOKUP(E44, Opciones!A$1:B$13, 2, FALSE),
        VLOOKUP(M44, Opciones!D$1:E$92, 2, FALSE),
        YEAR(G44)
    ),
"")</f>
        <v>#NAME?</v>
      </c>
      <c r="D44" s="126" t="e">
        <f t="shared" ca="1" si="6"/>
        <v>#NAME?</v>
      </c>
      <c r="E44" s="96" t="s">
        <v>44</v>
      </c>
      <c r="F44" s="127" t="str">
        <f t="shared" si="7"/>
        <v>AUDITORÍA INTERNA PROCESO DE RECURSOS FINANCIEROS - GRUPO DE GESTIÓN FINANCIERA VIGENCIA 2021</v>
      </c>
      <c r="G44" s="128">
        <v>44461</v>
      </c>
      <c r="H44" s="129" t="s">
        <v>45</v>
      </c>
      <c r="I44" s="187">
        <v>15</v>
      </c>
      <c r="J44" s="142" t="s">
        <v>261</v>
      </c>
      <c r="K44" s="142" t="s">
        <v>262</v>
      </c>
      <c r="L44" s="129" t="s">
        <v>102</v>
      </c>
      <c r="M44" s="129" t="s">
        <v>103</v>
      </c>
      <c r="N44" s="129" t="s">
        <v>50</v>
      </c>
      <c r="O44" s="126" t="s">
        <v>87</v>
      </c>
      <c r="P44" s="142" t="s">
        <v>265</v>
      </c>
      <c r="Q44" s="130">
        <v>44501</v>
      </c>
      <c r="R44" s="130">
        <v>45015</v>
      </c>
      <c r="S44" s="131"/>
      <c r="T44" s="132"/>
      <c r="U44" s="133" t="s">
        <v>220</v>
      </c>
      <c r="V44" s="133" t="s">
        <v>90</v>
      </c>
      <c r="W44" s="133">
        <v>1</v>
      </c>
      <c r="AA44" s="124" t="s">
        <v>106</v>
      </c>
      <c r="AB44" s="142" t="s">
        <v>107</v>
      </c>
      <c r="AC44" s="126" t="s">
        <v>50</v>
      </c>
      <c r="AD44" s="134"/>
      <c r="AE44" s="134" t="str">
        <f t="shared" ca="1" si="2"/>
        <v/>
      </c>
      <c r="AF44" s="137">
        <v>1</v>
      </c>
      <c r="AG44" s="126" t="s">
        <v>50</v>
      </c>
      <c r="AH44" s="126" t="s">
        <v>50</v>
      </c>
      <c r="AI44" s="126"/>
      <c r="AJ44" s="126" t="str">
        <f t="shared" ca="1" si="3"/>
        <v>CUMPLIDA</v>
      </c>
      <c r="AK44" s="126" t="e">
        <f t="shared" ca="1" si="4"/>
        <v>#NAME?</v>
      </c>
      <c r="AL44" s="138" t="s">
        <v>266</v>
      </c>
      <c r="AM44" s="141">
        <v>45547</v>
      </c>
    </row>
    <row r="45" spans="1:39" ht="18.75" customHeight="1">
      <c r="A45" s="142" t="s">
        <v>99</v>
      </c>
      <c r="B45" s="125">
        <v>43</v>
      </c>
      <c r="C45" s="126" t="e">
        <f ca="1">IF(OR(H45&lt;&gt;"", J45&lt;&gt;"", O45&lt;&gt;""),
    _xludf.TEXTJOIN("-", TRUE,
        IF(H45="NO CONFORMIDAD", "NC", IF(H45="OBSERVACIÓN", "OB", "Error")),I45,
IF(O45="CORRECCIÓN", "C", IF(O45="ACCIÓN CORRECTIVA", "AC", IF(O45="ACCIÓN DE MEJORA", "AM","Error"))),
        VLOOKUP(E45, Opciones!A$1:B$13, 2, FALSE),
        VLOOKUP(M45, Opciones!D$1:E$92, 2, FALSE),
        YEAR(G45)
    ),
"")</f>
        <v>#NAME?</v>
      </c>
      <c r="D45" s="126" t="e">
        <f t="shared" ca="1" si="6"/>
        <v>#NAME?</v>
      </c>
      <c r="E45" s="96" t="s">
        <v>44</v>
      </c>
      <c r="F45" s="127" t="str">
        <f t="shared" si="7"/>
        <v>AUDITORÍA INTERNA PROCESO DE RECURSOS FINANCIEROS - GRUPO DE GESTIÓN FINANCIERA VIGENCIA 2021</v>
      </c>
      <c r="G45" s="128">
        <v>44461</v>
      </c>
      <c r="H45" s="129" t="s">
        <v>45</v>
      </c>
      <c r="I45" s="187">
        <v>15</v>
      </c>
      <c r="J45" s="142" t="s">
        <v>261</v>
      </c>
      <c r="K45" s="142" t="s">
        <v>262</v>
      </c>
      <c r="L45" s="129" t="s">
        <v>102</v>
      </c>
      <c r="M45" s="129" t="s">
        <v>103</v>
      </c>
      <c r="N45" s="129" t="s">
        <v>50</v>
      </c>
      <c r="O45" s="126" t="s">
        <v>87</v>
      </c>
      <c r="P45" s="142" t="s">
        <v>267</v>
      </c>
      <c r="Q45" s="130">
        <v>44501</v>
      </c>
      <c r="R45" s="130">
        <v>45015</v>
      </c>
      <c r="S45" s="131"/>
      <c r="T45" s="132"/>
      <c r="U45" s="133" t="s">
        <v>268</v>
      </c>
      <c r="V45" s="133" t="s">
        <v>90</v>
      </c>
      <c r="W45" s="133">
        <v>1</v>
      </c>
      <c r="AA45" s="124" t="s">
        <v>106</v>
      </c>
      <c r="AB45" s="142" t="s">
        <v>107</v>
      </c>
      <c r="AC45" s="126" t="s">
        <v>50</v>
      </c>
      <c r="AD45" s="134"/>
      <c r="AE45" s="134" t="str">
        <f t="shared" ca="1" si="2"/>
        <v/>
      </c>
      <c r="AF45" s="137">
        <v>1</v>
      </c>
      <c r="AG45" s="126" t="s">
        <v>50</v>
      </c>
      <c r="AH45" s="126" t="s">
        <v>50</v>
      </c>
      <c r="AI45" s="126"/>
      <c r="AJ45" s="126" t="str">
        <f t="shared" ca="1" si="3"/>
        <v>CUMPLIDA</v>
      </c>
      <c r="AK45" s="126" t="e">
        <f t="shared" ca="1" si="4"/>
        <v>#NAME?</v>
      </c>
      <c r="AL45" s="138" t="s">
        <v>266</v>
      </c>
      <c r="AM45" s="141">
        <v>45547</v>
      </c>
    </row>
    <row r="46" spans="1:39" ht="18.75" customHeight="1">
      <c r="A46" s="142" t="s">
        <v>99</v>
      </c>
      <c r="B46" s="125">
        <v>44</v>
      </c>
      <c r="C46" s="126" t="e">
        <f ca="1">IF(OR(H46&lt;&gt;"", J46&lt;&gt;"", O46&lt;&gt;""),
    _xludf.TEXTJOIN("-", TRUE,
        IF(H46="NO CONFORMIDAD", "NC", IF(H46="OBSERVACIÓN", "OB", "Error")),I46,
IF(O46="CORRECCIÓN", "C", IF(O46="ACCIÓN CORRECTIVA", "AC", IF(O46="ACCIÓN DE MEJORA", "AM","Error"))),
        VLOOKUP(E46, Opciones!A$1:B$13, 2, FALSE),
        VLOOKUP(M46, Opciones!D$1:E$92, 2, FALSE),
        YEAR(G46)
    ),
"")</f>
        <v>#NAME?</v>
      </c>
      <c r="D46" s="126" t="e">
        <f t="shared" ca="1" si="6"/>
        <v>#NAME?</v>
      </c>
      <c r="E46" s="96" t="s">
        <v>44</v>
      </c>
      <c r="F46" s="127" t="str">
        <f t="shared" si="7"/>
        <v>AUDITORÍA INTERNA PROCESO DE RECURSOS FINANCIEROS - GRUPO DE GESTIÓN FINANCIERA VIGENCIA 2021</v>
      </c>
      <c r="G46" s="128">
        <v>44461</v>
      </c>
      <c r="H46" s="129" t="s">
        <v>45</v>
      </c>
      <c r="I46" s="187">
        <v>15</v>
      </c>
      <c r="J46" s="142" t="s">
        <v>261</v>
      </c>
      <c r="K46" s="142" t="s">
        <v>262</v>
      </c>
      <c r="L46" s="129" t="s">
        <v>102</v>
      </c>
      <c r="M46" s="129" t="s">
        <v>103</v>
      </c>
      <c r="N46" s="129" t="s">
        <v>50</v>
      </c>
      <c r="O46" s="126" t="s">
        <v>87</v>
      </c>
      <c r="P46" s="142" t="s">
        <v>269</v>
      </c>
      <c r="Q46" s="130">
        <v>44501</v>
      </c>
      <c r="R46" s="130">
        <v>45015</v>
      </c>
      <c r="S46" s="131"/>
      <c r="T46" s="132"/>
      <c r="U46" s="133" t="s">
        <v>220</v>
      </c>
      <c r="V46" s="133" t="s">
        <v>90</v>
      </c>
      <c r="W46" s="133">
        <v>1</v>
      </c>
      <c r="AA46" s="124" t="s">
        <v>106</v>
      </c>
      <c r="AB46" s="142" t="s">
        <v>107</v>
      </c>
      <c r="AC46" s="126" t="s">
        <v>50</v>
      </c>
      <c r="AD46" s="134"/>
      <c r="AE46" s="134" t="str">
        <f t="shared" ca="1" si="2"/>
        <v/>
      </c>
      <c r="AF46" s="137"/>
      <c r="AG46" s="126"/>
      <c r="AH46" s="126"/>
      <c r="AI46" s="126"/>
      <c r="AJ46" s="126">
        <f t="shared" ca="1" si="3"/>
        <v>-733</v>
      </c>
      <c r="AK46" s="126" t="e">
        <f t="shared" ca="1" si="4"/>
        <v>#NAME?</v>
      </c>
      <c r="AL46" s="138" t="s">
        <v>270</v>
      </c>
      <c r="AM46" s="141">
        <v>45547</v>
      </c>
    </row>
    <row r="47" spans="1:39" ht="18.75" customHeight="1">
      <c r="A47" s="142" t="s">
        <v>99</v>
      </c>
      <c r="B47" s="125">
        <v>45</v>
      </c>
      <c r="C47" s="126" t="e">
        <f ca="1">IF(OR(H47&lt;&gt;"", J47&lt;&gt;"", O47&lt;&gt;""),
    _xludf.TEXTJOIN("-", TRUE,
        IF(H47="NO CONFORMIDAD", "NC", IF(H47="OBSERVACIÓN", "OB", "Error")),I47,
IF(O47="CORRECCIÓN", "C", IF(O47="ACCIÓN CORRECTIVA", "AC", IF(O47="ACCIÓN DE MEJORA", "AM","Error"))),
        VLOOKUP(E47, Opciones!A$1:B$13, 2, FALSE),
        VLOOKUP(M47, Opciones!D$1:E$92, 2, FALSE),
        YEAR(G47)
    ),
"")</f>
        <v>#NAME?</v>
      </c>
      <c r="D47" s="126" t="e">
        <f t="shared" ca="1" si="6"/>
        <v>#NAME?</v>
      </c>
      <c r="E47" s="96" t="s">
        <v>44</v>
      </c>
      <c r="F47" s="127" t="str">
        <f t="shared" si="7"/>
        <v>AUDITORÍA INTERNA PROCESO DE RECURSOS FINANCIEROS - GRUPO DE GESTIÓN FINANCIERA VIGENCIA 2021</v>
      </c>
      <c r="G47" s="128">
        <v>44461</v>
      </c>
      <c r="H47" s="129" t="s">
        <v>45</v>
      </c>
      <c r="I47" s="187">
        <v>15</v>
      </c>
      <c r="J47" s="142" t="s">
        <v>261</v>
      </c>
      <c r="K47" s="142" t="s">
        <v>262</v>
      </c>
      <c r="L47" s="129" t="s">
        <v>102</v>
      </c>
      <c r="M47" s="129" t="s">
        <v>103</v>
      </c>
      <c r="N47" s="129" t="s">
        <v>50</v>
      </c>
      <c r="O47" s="126" t="s">
        <v>87</v>
      </c>
      <c r="P47" s="142" t="s">
        <v>271</v>
      </c>
      <c r="Q47" s="130">
        <v>44501</v>
      </c>
      <c r="R47" s="130">
        <v>45015</v>
      </c>
      <c r="S47" s="131"/>
      <c r="T47" s="132"/>
      <c r="U47" s="133" t="s">
        <v>272</v>
      </c>
      <c r="V47" s="133" t="s">
        <v>90</v>
      </c>
      <c r="W47" s="133">
        <v>2</v>
      </c>
      <c r="AA47" s="124" t="s">
        <v>106</v>
      </c>
      <c r="AB47" s="142" t="s">
        <v>107</v>
      </c>
      <c r="AC47" s="126" t="s">
        <v>50</v>
      </c>
      <c r="AD47" s="134"/>
      <c r="AE47" s="134" t="str">
        <f t="shared" ca="1" si="2"/>
        <v/>
      </c>
      <c r="AF47" s="137"/>
      <c r="AG47" s="126"/>
      <c r="AH47" s="126"/>
      <c r="AI47" s="126"/>
      <c r="AJ47" s="126">
        <f t="shared" ca="1" si="3"/>
        <v>-733</v>
      </c>
      <c r="AK47" s="126" t="e">
        <f t="shared" ca="1" si="4"/>
        <v>#NAME?</v>
      </c>
      <c r="AL47" s="138" t="s">
        <v>273</v>
      </c>
      <c r="AM47" s="141">
        <v>45547</v>
      </c>
    </row>
    <row r="48" spans="1:39" ht="18.75" customHeight="1">
      <c r="A48" s="142" t="s">
        <v>99</v>
      </c>
      <c r="B48" s="125">
        <v>46</v>
      </c>
      <c r="C48" s="126" t="e">
        <f ca="1">IF(OR(H48&lt;&gt;"", J48&lt;&gt;"", O48&lt;&gt;""),
    _xludf.TEXTJOIN("-", TRUE,
        IF(H48="NO CONFORMIDAD", "NC", IF(H48="OBSERVACIÓN", "OB", "Error")),I48,
IF(O48="CORRECCIÓN", "C", IF(O48="ACCIÓN CORRECTIVA", "AC", IF(O48="ACCIÓN DE MEJORA", "AM","Error"))),
        VLOOKUP(E48, Opciones!A$1:B$13, 2, FALSE),
        VLOOKUP(M48, Opciones!D$1:E$92, 2, FALSE),
        YEAR(G48)
    ),
"")</f>
        <v>#NAME?</v>
      </c>
      <c r="D48" s="126" t="e">
        <f t="shared" ca="1" si="6"/>
        <v>#NAME?</v>
      </c>
      <c r="E48" s="96" t="s">
        <v>44</v>
      </c>
      <c r="F48" s="127" t="str">
        <f t="shared" si="7"/>
        <v>AUDITORÍA INTERNA PROCESO DE RECURSOS FINANCIEROS - GRUPO DE GESTIÓN FINANCIERA VIGENCIA 2021</v>
      </c>
      <c r="G48" s="128">
        <v>44461</v>
      </c>
      <c r="H48" s="129" t="s">
        <v>45</v>
      </c>
      <c r="I48" s="187">
        <v>15</v>
      </c>
      <c r="J48" s="142" t="s">
        <v>261</v>
      </c>
      <c r="K48" s="142" t="s">
        <v>262</v>
      </c>
      <c r="L48" s="129" t="s">
        <v>102</v>
      </c>
      <c r="M48" s="129" t="s">
        <v>103</v>
      </c>
      <c r="N48" s="129" t="s">
        <v>50</v>
      </c>
      <c r="O48" s="126" t="s">
        <v>87</v>
      </c>
      <c r="P48" s="142" t="s">
        <v>274</v>
      </c>
      <c r="Q48" s="130">
        <v>44501</v>
      </c>
      <c r="R48" s="130">
        <v>45015</v>
      </c>
      <c r="S48" s="131"/>
      <c r="T48" s="132"/>
      <c r="U48" s="133" t="s">
        <v>220</v>
      </c>
      <c r="V48" s="133" t="s">
        <v>90</v>
      </c>
      <c r="W48" s="133">
        <v>2</v>
      </c>
      <c r="AA48" s="124" t="s">
        <v>106</v>
      </c>
      <c r="AB48" s="142" t="s">
        <v>107</v>
      </c>
      <c r="AC48" s="126" t="s">
        <v>50</v>
      </c>
      <c r="AD48" s="134"/>
      <c r="AE48" s="134" t="str">
        <f t="shared" ca="1" si="2"/>
        <v/>
      </c>
      <c r="AF48" s="137">
        <v>1</v>
      </c>
      <c r="AG48" s="126" t="s">
        <v>50</v>
      </c>
      <c r="AH48" s="126" t="s">
        <v>50</v>
      </c>
      <c r="AI48" s="130"/>
      <c r="AJ48" s="126" t="str">
        <f t="shared" ca="1" si="3"/>
        <v>CUMPLIDA</v>
      </c>
      <c r="AK48" s="126" t="e">
        <f t="shared" ca="1" si="4"/>
        <v>#NAME?</v>
      </c>
      <c r="AL48" s="138" t="s">
        <v>275</v>
      </c>
      <c r="AM48" s="141">
        <v>45547</v>
      </c>
    </row>
    <row r="49" spans="1:39" ht="18.75" customHeight="1">
      <c r="A49" s="142" t="s">
        <v>99</v>
      </c>
      <c r="B49" s="125">
        <v>47</v>
      </c>
      <c r="C49" s="126" t="e">
        <f ca="1">IF(OR(H49&lt;&gt;"", J49&lt;&gt;"", O49&lt;&gt;""),
    _xludf.TEXTJOIN("-", TRUE,
        IF(H49="NO CONFORMIDAD", "NC", IF(H49="OBSERVACIÓN", "OB", "Error")),I49,
IF(O49="CORRECCIÓN", "C", IF(O49="ACCIÓN CORRECTIVA", "AC", IF(O49="ACCIÓN DE MEJORA", "AM","Error"))),
        VLOOKUP(E49, Opciones!A$1:B$13, 2, FALSE),
        VLOOKUP(M49, Opciones!D$1:E$92, 2, FALSE),
        YEAR(G49)
    ),
"")</f>
        <v>#NAME?</v>
      </c>
      <c r="D49" s="126" t="e">
        <f t="shared" ca="1" si="6"/>
        <v>#NAME?</v>
      </c>
      <c r="E49" s="96" t="s">
        <v>44</v>
      </c>
      <c r="F49" s="127" t="str">
        <f t="shared" si="7"/>
        <v>AUDITORÍA INTERNA PROCESO DE RECURSOS FINANCIEROS - GRUPO DE GESTIÓN FINANCIERA VIGENCIA 2021</v>
      </c>
      <c r="G49" s="128">
        <v>44461</v>
      </c>
      <c r="H49" s="129" t="s">
        <v>45</v>
      </c>
      <c r="I49" s="187">
        <v>17</v>
      </c>
      <c r="J49" s="142" t="s">
        <v>276</v>
      </c>
      <c r="K49" s="142" t="s">
        <v>277</v>
      </c>
      <c r="L49" s="129" t="s">
        <v>102</v>
      </c>
      <c r="M49" s="129" t="s">
        <v>103</v>
      </c>
      <c r="N49" s="129" t="s">
        <v>50</v>
      </c>
      <c r="O49" s="126" t="s">
        <v>87</v>
      </c>
      <c r="P49" s="142" t="s">
        <v>278</v>
      </c>
      <c r="Q49" s="130">
        <v>44476</v>
      </c>
      <c r="R49" s="130">
        <v>45015</v>
      </c>
      <c r="S49" s="131"/>
      <c r="T49" s="132"/>
      <c r="U49" s="133" t="s">
        <v>220</v>
      </c>
      <c r="V49" s="133" t="s">
        <v>90</v>
      </c>
      <c r="W49" s="133">
        <v>1</v>
      </c>
      <c r="AA49" s="124" t="s">
        <v>106</v>
      </c>
      <c r="AB49" s="142" t="s">
        <v>107</v>
      </c>
      <c r="AC49" s="126" t="s">
        <v>50</v>
      </c>
      <c r="AD49" s="134"/>
      <c r="AE49" s="134" t="str">
        <f t="shared" ca="1" si="2"/>
        <v/>
      </c>
      <c r="AF49" s="137">
        <v>1</v>
      </c>
      <c r="AG49" s="126" t="s">
        <v>50</v>
      </c>
      <c r="AH49" s="126" t="s">
        <v>50</v>
      </c>
      <c r="AI49" s="130"/>
      <c r="AJ49" s="126" t="str">
        <f t="shared" ca="1" si="3"/>
        <v>CUMPLIDA</v>
      </c>
      <c r="AK49" s="126" t="e">
        <f t="shared" ca="1" si="4"/>
        <v>#NAME?</v>
      </c>
      <c r="AL49" s="138" t="s">
        <v>279</v>
      </c>
      <c r="AM49" s="141">
        <v>45547</v>
      </c>
    </row>
    <row r="50" spans="1:39" ht="18.75" customHeight="1">
      <c r="A50" s="142" t="s">
        <v>99</v>
      </c>
      <c r="B50" s="125">
        <v>48</v>
      </c>
      <c r="C50" s="126" t="e">
        <f ca="1">IF(OR(H50&lt;&gt;"", J50&lt;&gt;"", O50&lt;&gt;""),
    _xludf.TEXTJOIN("-", TRUE,
        IF(H50="NO CONFORMIDAD", "NC", IF(H50="OBSERVACIÓN", "OB", "Error")),I50,
IF(O50="CORRECCIÓN", "C", IF(O50="ACCIÓN CORRECTIVA", "AC", IF(O50="ACCIÓN DE MEJORA", "AM","Error"))),
        VLOOKUP(E50, Opciones!A$1:B$13, 2, FALSE),
        VLOOKUP(M50, Opciones!D$1:E$92, 2, FALSE),
        YEAR(G50)
    ),
"")</f>
        <v>#NAME?</v>
      </c>
      <c r="D50" s="126" t="e">
        <f t="shared" ca="1" si="6"/>
        <v>#NAME?</v>
      </c>
      <c r="E50" s="96" t="s">
        <v>44</v>
      </c>
      <c r="F50" s="127" t="str">
        <f t="shared" si="7"/>
        <v>AUDITORÍA INTERNA PROCESO DE RECURSOS FINANCIEROS - GRUPO DE GESTIÓN FINANCIERA VIGENCIA 2021</v>
      </c>
      <c r="G50" s="128">
        <v>44461</v>
      </c>
      <c r="H50" s="129" t="s">
        <v>45</v>
      </c>
      <c r="I50" s="187">
        <v>18</v>
      </c>
      <c r="J50" s="142" t="s">
        <v>280</v>
      </c>
      <c r="K50" s="142" t="s">
        <v>281</v>
      </c>
      <c r="L50" s="129" t="s">
        <v>102</v>
      </c>
      <c r="M50" s="129" t="s">
        <v>103</v>
      </c>
      <c r="N50" s="129" t="s">
        <v>50</v>
      </c>
      <c r="O50" s="126" t="s">
        <v>87</v>
      </c>
      <c r="P50" s="142" t="s">
        <v>282</v>
      </c>
      <c r="Q50" s="130">
        <v>44531</v>
      </c>
      <c r="R50" s="130">
        <v>45015</v>
      </c>
      <c r="S50" s="131"/>
      <c r="T50" s="132"/>
      <c r="U50" s="133" t="s">
        <v>283</v>
      </c>
      <c r="V50" s="133" t="s">
        <v>90</v>
      </c>
      <c r="W50" s="133">
        <v>14</v>
      </c>
      <c r="AA50" s="124" t="s">
        <v>106</v>
      </c>
      <c r="AB50" s="142" t="s">
        <v>107</v>
      </c>
      <c r="AC50" s="126" t="s">
        <v>50</v>
      </c>
      <c r="AD50" s="134"/>
      <c r="AE50" s="134" t="str">
        <f t="shared" ca="1" si="2"/>
        <v/>
      </c>
      <c r="AF50" s="137">
        <v>1</v>
      </c>
      <c r="AG50" s="126" t="s">
        <v>50</v>
      </c>
      <c r="AH50" s="126" t="s">
        <v>50</v>
      </c>
      <c r="AI50" s="130"/>
      <c r="AJ50" s="126" t="str">
        <f t="shared" ca="1" si="3"/>
        <v>CUMPLIDA</v>
      </c>
      <c r="AK50" s="126" t="e">
        <f t="shared" ca="1" si="4"/>
        <v>#NAME?</v>
      </c>
      <c r="AL50" s="138" t="s">
        <v>284</v>
      </c>
      <c r="AM50" s="141">
        <v>45547</v>
      </c>
    </row>
    <row r="51" spans="1:39" ht="18.75" customHeight="1">
      <c r="A51" s="142" t="s">
        <v>99</v>
      </c>
      <c r="B51" s="125">
        <v>49</v>
      </c>
      <c r="C51" s="126" t="e">
        <f ca="1">IF(OR(H51&lt;&gt;"", J51&lt;&gt;"", O51&lt;&gt;""),
    _xludf.TEXTJOIN("-", TRUE,
        IF(H51="NO CONFORMIDAD", "NC", IF(H51="OBSERVACIÓN", "OB", "Error")),I51,
IF(O51="CORRECCIÓN", "C", IF(O51="ACCIÓN CORRECTIVA", "AC", IF(O51="ACCIÓN DE MEJORA", "AM","Error"))),
        VLOOKUP(E51, Opciones!A$1:B$13, 2, FALSE),
        VLOOKUP(M51, Opciones!D$1:E$92, 2, FALSE),
        YEAR(G51)
    ),
"")</f>
        <v>#NAME?</v>
      </c>
      <c r="D51" s="126" t="e">
        <f t="shared" ca="1" si="6"/>
        <v>#NAME?</v>
      </c>
      <c r="E51" s="96" t="s">
        <v>44</v>
      </c>
      <c r="F51" s="127" t="str">
        <f t="shared" si="7"/>
        <v>AUDITORÍA INTERNA PROCESO DE RECURSOS FINANCIEROS - GRUPO DE GESTIÓN FINANCIERA VIGENCIA 2021</v>
      </c>
      <c r="G51" s="128">
        <v>44461</v>
      </c>
      <c r="H51" s="129" t="s">
        <v>45</v>
      </c>
      <c r="I51" s="187">
        <v>19</v>
      </c>
      <c r="J51" s="142" t="s">
        <v>285</v>
      </c>
      <c r="K51" s="142" t="s">
        <v>286</v>
      </c>
      <c r="L51" s="129" t="s">
        <v>102</v>
      </c>
      <c r="M51" s="129" t="s">
        <v>103</v>
      </c>
      <c r="N51" s="129" t="s">
        <v>50</v>
      </c>
      <c r="O51" s="126" t="s">
        <v>87</v>
      </c>
      <c r="P51" s="142" t="s">
        <v>287</v>
      </c>
      <c r="Q51" s="130">
        <v>44531</v>
      </c>
      <c r="R51" s="130">
        <v>45015</v>
      </c>
      <c r="S51" s="131"/>
      <c r="T51" s="132"/>
      <c r="U51" s="133" t="s">
        <v>288</v>
      </c>
      <c r="V51" s="133" t="s">
        <v>90</v>
      </c>
      <c r="W51" s="133">
        <v>4</v>
      </c>
      <c r="AA51" s="124" t="s">
        <v>106</v>
      </c>
      <c r="AB51" s="142" t="s">
        <v>107</v>
      </c>
      <c r="AC51" s="126" t="s">
        <v>50</v>
      </c>
      <c r="AD51" s="134"/>
      <c r="AE51" s="134" t="str">
        <f t="shared" ca="1" si="2"/>
        <v/>
      </c>
      <c r="AF51" s="137">
        <v>1</v>
      </c>
      <c r="AG51" s="126" t="s">
        <v>50</v>
      </c>
      <c r="AH51" s="126" t="s">
        <v>50</v>
      </c>
      <c r="AI51" s="130"/>
      <c r="AJ51" s="126" t="str">
        <f t="shared" ca="1" si="3"/>
        <v>CUMPLIDA</v>
      </c>
      <c r="AK51" s="126" t="e">
        <f t="shared" ca="1" si="4"/>
        <v>#NAME?</v>
      </c>
      <c r="AL51" s="138" t="s">
        <v>289</v>
      </c>
      <c r="AM51" s="141">
        <v>45547</v>
      </c>
    </row>
    <row r="52" spans="1:39" ht="18.75" customHeight="1">
      <c r="A52" s="142" t="s">
        <v>99</v>
      </c>
      <c r="B52" s="125">
        <v>50</v>
      </c>
      <c r="C52" s="126" t="e">
        <f ca="1">IF(OR(H52&lt;&gt;"", J52&lt;&gt;"", O52&lt;&gt;""),
    _xludf.TEXTJOIN("-", TRUE,
        IF(H52="NO CONFORMIDAD", "NC", IF(H52="OBSERVACIÓN", "OB", "Error")),I52,
IF(O52="CORRECCIÓN", "C", IF(O52="ACCIÓN CORRECTIVA", "AC", IF(O52="ACCIÓN DE MEJORA", "AM","Error"))),
        VLOOKUP(E52, Opciones!A$1:B$13, 2, FALSE),
        VLOOKUP(M52, Opciones!D$1:E$92, 2, FALSE),
        YEAR(G52)
    ),
"")</f>
        <v>#NAME?</v>
      </c>
      <c r="D52" s="126" t="e">
        <f t="shared" ca="1" si="6"/>
        <v>#NAME?</v>
      </c>
      <c r="E52" s="96" t="s">
        <v>44</v>
      </c>
      <c r="F52" s="127" t="str">
        <f t="shared" si="7"/>
        <v>AUDITORÍA INTERNA PROCESO DE RECURSOS FINANCIEROS - GRUPO DE GESTIÓN FINANCIERA VIGENCIA 2021</v>
      </c>
      <c r="G52" s="128">
        <v>44461</v>
      </c>
      <c r="H52" s="129" t="s">
        <v>290</v>
      </c>
      <c r="I52" s="187">
        <v>2</v>
      </c>
      <c r="J52" s="142" t="s">
        <v>291</v>
      </c>
      <c r="K52" s="143"/>
      <c r="L52" s="129" t="s">
        <v>102</v>
      </c>
      <c r="M52" s="129" t="s">
        <v>103</v>
      </c>
      <c r="N52" s="129" t="s">
        <v>50</v>
      </c>
      <c r="O52" s="126" t="s">
        <v>255</v>
      </c>
      <c r="P52" s="142" t="s">
        <v>292</v>
      </c>
      <c r="Q52" s="130">
        <v>44489</v>
      </c>
      <c r="R52" s="130">
        <v>45015</v>
      </c>
      <c r="S52" s="131"/>
      <c r="T52" s="132"/>
      <c r="U52" s="133" t="s">
        <v>293</v>
      </c>
      <c r="V52" s="133" t="s">
        <v>90</v>
      </c>
      <c r="W52" s="133" t="s">
        <v>294</v>
      </c>
      <c r="AA52" s="124" t="s">
        <v>106</v>
      </c>
      <c r="AB52" s="142" t="s">
        <v>107</v>
      </c>
      <c r="AC52" s="126" t="s">
        <v>50</v>
      </c>
      <c r="AD52" s="134"/>
      <c r="AE52" s="134" t="str">
        <f t="shared" ca="1" si="2"/>
        <v/>
      </c>
      <c r="AF52" s="137">
        <v>1</v>
      </c>
      <c r="AG52" s="126" t="s">
        <v>50</v>
      </c>
      <c r="AH52" s="126" t="s">
        <v>50</v>
      </c>
      <c r="AI52" s="130"/>
      <c r="AJ52" s="126" t="str">
        <f t="shared" ca="1" si="3"/>
        <v>CUMPLIDA</v>
      </c>
      <c r="AK52" s="126" t="e">
        <f t="shared" ca="1" si="4"/>
        <v>#NAME?</v>
      </c>
      <c r="AL52" s="138" t="s">
        <v>295</v>
      </c>
      <c r="AM52" s="141">
        <v>45547</v>
      </c>
    </row>
    <row r="53" spans="1:39" ht="18.75" customHeight="1">
      <c r="A53" s="142" t="s">
        <v>99</v>
      </c>
      <c r="B53" s="125">
        <v>51</v>
      </c>
      <c r="C53" s="126" t="e">
        <f ca="1">IF(OR(H53&lt;&gt;"", J53&lt;&gt;"", O53&lt;&gt;""),
    _xludf.TEXTJOIN("-", TRUE,
        IF(H53="NO CONFORMIDAD", "NC", IF(H53="OBSERVACIÓN", "OB", "Error")),I53,
IF(O53="CORRECCIÓN", "C", IF(O53="ACCIÓN CORRECTIVA", "AC", IF(O53="ACCIÓN DE MEJORA", "AM","Error"))),
        VLOOKUP(E53, Opciones!A$1:B$13, 2, FALSE),
        VLOOKUP(M53, Opciones!D$1:E$92, 2, FALSE),
        YEAR(G53)
    ),
"")</f>
        <v>#NAME?</v>
      </c>
      <c r="D53" s="126" t="e">
        <f t="shared" ca="1" si="6"/>
        <v>#NAME?</v>
      </c>
      <c r="E53" s="96" t="s">
        <v>44</v>
      </c>
      <c r="F53" s="127" t="str">
        <f t="shared" si="7"/>
        <v>AUDITORÍA INTERNA PROCESO DE RECURSOS FINANCIEROS - GRUPO DE GESTIÓN FINANCIERA VIGENCIA 2021</v>
      </c>
      <c r="G53" s="128">
        <v>44461</v>
      </c>
      <c r="H53" s="129" t="s">
        <v>290</v>
      </c>
      <c r="I53" s="187">
        <v>3</v>
      </c>
      <c r="J53" s="142" t="s">
        <v>296</v>
      </c>
      <c r="K53" s="143"/>
      <c r="L53" s="129" t="s">
        <v>102</v>
      </c>
      <c r="M53" s="129" t="s">
        <v>103</v>
      </c>
      <c r="N53" s="129" t="s">
        <v>50</v>
      </c>
      <c r="O53" s="126" t="s">
        <v>255</v>
      </c>
      <c r="P53" s="142" t="s">
        <v>297</v>
      </c>
      <c r="Q53" s="130">
        <v>44531</v>
      </c>
      <c r="R53" s="130">
        <v>45015</v>
      </c>
      <c r="S53" s="131"/>
      <c r="T53" s="132"/>
      <c r="U53" s="133" t="s">
        <v>298</v>
      </c>
      <c r="V53" s="133" t="s">
        <v>90</v>
      </c>
      <c r="W53" s="133">
        <v>1</v>
      </c>
      <c r="AA53" s="124" t="s">
        <v>106</v>
      </c>
      <c r="AB53" s="142" t="s">
        <v>107</v>
      </c>
      <c r="AC53" s="126" t="s">
        <v>50</v>
      </c>
      <c r="AD53" s="134"/>
      <c r="AE53" s="134" t="str">
        <f t="shared" ca="1" si="2"/>
        <v/>
      </c>
      <c r="AF53" s="137"/>
      <c r="AG53" s="126"/>
      <c r="AH53" s="126"/>
      <c r="AI53" s="126"/>
      <c r="AJ53" s="126">
        <f t="shared" ca="1" si="3"/>
        <v>-733</v>
      </c>
      <c r="AK53" s="126" t="e">
        <f t="shared" ca="1" si="4"/>
        <v>#NAME?</v>
      </c>
      <c r="AL53" s="138" t="s">
        <v>299</v>
      </c>
      <c r="AM53" s="141">
        <v>45547</v>
      </c>
    </row>
    <row r="54" spans="1:39" ht="18.75" customHeight="1">
      <c r="A54" s="142" t="s">
        <v>99</v>
      </c>
      <c r="B54" s="125">
        <v>52</v>
      </c>
      <c r="C54" s="126" t="e">
        <f ca="1">IF(OR(H54&lt;&gt;"", J54&lt;&gt;"", O54&lt;&gt;""),
    _xludf.TEXTJOIN("-", TRUE,
        IF(H54="NO CONFORMIDAD", "NC", IF(H54="OBSERVACIÓN", "OB", "Error")),I54,
IF(O54="CORRECCIÓN", "C", IF(O54="ACCIÓN CORRECTIVA", "AC", IF(O54="ACCIÓN DE MEJORA", "AM","Error"))),
        VLOOKUP(E54, Opciones!A$1:B$13, 2, FALSE),
        VLOOKUP(M54, Opciones!D$1:E$92, 2, FALSE),
        YEAR(G54)
    ),
"")</f>
        <v>#NAME?</v>
      </c>
      <c r="D54" s="126" t="e">
        <f t="shared" ca="1" si="6"/>
        <v>#NAME?</v>
      </c>
      <c r="E54" s="96" t="s">
        <v>44</v>
      </c>
      <c r="F54" s="127" t="str">
        <f t="shared" si="7"/>
        <v>AUDITORÍA INTERNA PROCESO DE RECURSOS FINANCIEROS - GRUPO DE GESTIÓN FINANCIERA VIGENCIA 2021</v>
      </c>
      <c r="G54" s="128">
        <v>44461</v>
      </c>
      <c r="H54" s="129" t="s">
        <v>290</v>
      </c>
      <c r="I54" s="187">
        <v>4</v>
      </c>
      <c r="J54" s="142" t="s">
        <v>300</v>
      </c>
      <c r="K54" s="143"/>
      <c r="L54" s="129" t="s">
        <v>102</v>
      </c>
      <c r="M54" s="129" t="s">
        <v>103</v>
      </c>
      <c r="N54" s="129" t="s">
        <v>50</v>
      </c>
      <c r="O54" s="126" t="s">
        <v>255</v>
      </c>
      <c r="P54" s="142" t="s">
        <v>301</v>
      </c>
      <c r="Q54" s="130">
        <v>44476</v>
      </c>
      <c r="R54" s="130">
        <v>45015</v>
      </c>
      <c r="S54" s="131"/>
      <c r="T54" s="132"/>
      <c r="U54" s="133" t="s">
        <v>302</v>
      </c>
      <c r="V54" s="133" t="s">
        <v>90</v>
      </c>
      <c r="W54" s="133">
        <v>1</v>
      </c>
      <c r="AA54" s="124" t="s">
        <v>106</v>
      </c>
      <c r="AB54" s="142" t="s">
        <v>107</v>
      </c>
      <c r="AC54" s="126" t="s">
        <v>50</v>
      </c>
      <c r="AD54" s="134"/>
      <c r="AE54" s="134" t="str">
        <f t="shared" ca="1" si="2"/>
        <v/>
      </c>
      <c r="AF54" s="137">
        <v>1</v>
      </c>
      <c r="AG54" s="126" t="s">
        <v>50</v>
      </c>
      <c r="AH54" s="126" t="s">
        <v>50</v>
      </c>
      <c r="AI54" s="130"/>
      <c r="AJ54" s="126" t="str">
        <f t="shared" ca="1" si="3"/>
        <v>CUMPLIDA</v>
      </c>
      <c r="AK54" s="126" t="e">
        <f t="shared" ca="1" si="4"/>
        <v>#NAME?</v>
      </c>
      <c r="AL54" s="138" t="s">
        <v>303</v>
      </c>
      <c r="AM54" s="141">
        <v>45547</v>
      </c>
    </row>
    <row r="55" spans="1:39" ht="18.75" customHeight="1">
      <c r="A55" s="127" t="s">
        <v>58</v>
      </c>
      <c r="B55" s="125">
        <v>53</v>
      </c>
      <c r="C55" s="126" t="e">
        <f ca="1">IF(OR(H55&lt;&gt;"", J55&lt;&gt;"", O55&lt;&gt;""),
    _xludf.TEXTJOIN("-", TRUE,
        IF(H55="NO CONFORMIDAD", "NC", IF(H55="OBSERVACIÓN", "OB", "Error")),I55,
IF(O55="CORRECCIÓN", "C", IF(O55="ACCIÓN CORRECTIVA", "AC", IF(O55="ACCIÓN DE MEJORA", "AM","Error"))),
        VLOOKUP(E55, Opciones!A$1:B$13, 2, FALSE),
        VLOOKUP(M55, Opciones!D$1:E$92, 2, FALSE),
        YEAR(G55)
    ),
"")</f>
        <v>#NAME?</v>
      </c>
      <c r="D55" s="126" t="e">
        <f t="shared" ca="1" si="6"/>
        <v>#NAME?</v>
      </c>
      <c r="E55" s="96" t="s">
        <v>44</v>
      </c>
      <c r="F55" s="127" t="s">
        <v>304</v>
      </c>
      <c r="G55" s="128">
        <v>44522</v>
      </c>
      <c r="H55" s="129" t="s">
        <v>45</v>
      </c>
      <c r="I55" s="187">
        <v>1</v>
      </c>
      <c r="J55" s="127" t="s">
        <v>305</v>
      </c>
      <c r="K55" s="127" t="s">
        <v>306</v>
      </c>
      <c r="L55" s="129" t="s">
        <v>102</v>
      </c>
      <c r="M55" s="129" t="s">
        <v>63</v>
      </c>
      <c r="N55" s="129" t="s">
        <v>50</v>
      </c>
      <c r="O55" s="126" t="s">
        <v>87</v>
      </c>
      <c r="P55" s="127" t="s">
        <v>307</v>
      </c>
      <c r="Q55" s="130">
        <v>44564</v>
      </c>
      <c r="R55" s="130">
        <v>44895</v>
      </c>
      <c r="S55" s="131"/>
      <c r="T55" s="132"/>
      <c r="U55" s="133" t="s">
        <v>308</v>
      </c>
      <c r="V55" s="133" t="s">
        <v>90</v>
      </c>
      <c r="W55" s="133">
        <v>1</v>
      </c>
      <c r="AA55" s="124" t="s">
        <v>65</v>
      </c>
      <c r="AB55" s="127" t="s">
        <v>142</v>
      </c>
      <c r="AC55" s="126"/>
      <c r="AD55" s="134"/>
      <c r="AE55" s="134" t="str">
        <f t="shared" ca="1" si="2"/>
        <v/>
      </c>
      <c r="AF55" s="137"/>
      <c r="AG55" s="126"/>
      <c r="AH55" s="126"/>
      <c r="AI55" s="126"/>
      <c r="AJ55" s="126">
        <f t="shared" ca="1" si="3"/>
        <v>-853</v>
      </c>
      <c r="AK55" s="126" t="e">
        <f t="shared" ca="1" si="4"/>
        <v>#NAME?</v>
      </c>
      <c r="AL55" s="124" t="s">
        <v>309</v>
      </c>
      <c r="AM55" s="136"/>
    </row>
    <row r="56" spans="1:39" ht="18.75" customHeight="1">
      <c r="A56" s="127" t="s">
        <v>58</v>
      </c>
      <c r="B56" s="125">
        <v>54</v>
      </c>
      <c r="C56" s="126" t="e">
        <f ca="1">IF(OR(H56&lt;&gt;"", J56&lt;&gt;"", O56&lt;&gt;""),
    _xludf.TEXTJOIN("-", TRUE,
        IF(H56="NO CONFORMIDAD", "NC", IF(H56="OBSERVACIÓN", "OB", "Error")),I56,
IF(O56="CORRECCIÓN", "C", IF(O56="ACCIÓN CORRECTIVA", "AC", IF(O56="ACCIÓN DE MEJORA", "AM","Error"))),
        VLOOKUP(E56, Opciones!A$1:B$13, 2, FALSE),
        VLOOKUP(M56, Opciones!D$1:E$92, 2, FALSE),
        YEAR(G56)
    ),
"")</f>
        <v>#NAME?</v>
      </c>
      <c r="D56" s="126" t="e">
        <f t="shared" ca="1" si="6"/>
        <v>#NAME?</v>
      </c>
      <c r="E56" s="96" t="s">
        <v>44</v>
      </c>
      <c r="F56" s="127" t="s">
        <v>304</v>
      </c>
      <c r="G56" s="128">
        <v>44522</v>
      </c>
      <c r="H56" s="129" t="s">
        <v>45</v>
      </c>
      <c r="I56" s="187">
        <v>1</v>
      </c>
      <c r="J56" s="127" t="s">
        <v>305</v>
      </c>
      <c r="K56" s="127" t="s">
        <v>310</v>
      </c>
      <c r="L56" s="129" t="s">
        <v>102</v>
      </c>
      <c r="M56" s="129" t="s">
        <v>63</v>
      </c>
      <c r="N56" s="129" t="s">
        <v>50</v>
      </c>
      <c r="O56" s="126" t="s">
        <v>87</v>
      </c>
      <c r="P56" s="127" t="s">
        <v>311</v>
      </c>
      <c r="Q56" s="130">
        <v>44564</v>
      </c>
      <c r="R56" s="130">
        <v>44972</v>
      </c>
      <c r="S56" s="131"/>
      <c r="T56" s="132"/>
      <c r="U56" s="133" t="s">
        <v>312</v>
      </c>
      <c r="V56" s="133" t="s">
        <v>90</v>
      </c>
      <c r="W56" s="133">
        <v>11</v>
      </c>
      <c r="AA56" s="124" t="s">
        <v>65</v>
      </c>
      <c r="AB56" s="127" t="s">
        <v>142</v>
      </c>
      <c r="AC56" s="126"/>
      <c r="AD56" s="134"/>
      <c r="AE56" s="134" t="str">
        <f t="shared" ca="1" si="2"/>
        <v/>
      </c>
      <c r="AF56" s="137"/>
      <c r="AG56" s="126"/>
      <c r="AH56" s="126"/>
      <c r="AI56" s="126"/>
      <c r="AJ56" s="126">
        <f t="shared" ca="1" si="3"/>
        <v>-776</v>
      </c>
      <c r="AK56" s="126" t="e">
        <f t="shared" ca="1" si="4"/>
        <v>#NAME?</v>
      </c>
      <c r="AL56" s="124" t="s">
        <v>313</v>
      </c>
      <c r="AM56" s="136"/>
    </row>
    <row r="57" spans="1:39" ht="18.75" customHeight="1">
      <c r="A57" s="127" t="s">
        <v>58</v>
      </c>
      <c r="B57" s="125">
        <v>55</v>
      </c>
      <c r="C57" s="126" t="e">
        <f ca="1">IF(OR(H57&lt;&gt;"", J57&lt;&gt;"", O57&lt;&gt;""),
    _xludf.TEXTJOIN("-", TRUE,
        IF(H57="NO CONFORMIDAD", "NC", IF(H57="OBSERVACIÓN", "OB", "Error")),I57,
IF(O57="CORRECCIÓN", "C", IF(O57="ACCIÓN CORRECTIVA", "AC", IF(O57="ACCIÓN DE MEJORA", "AM","Error"))),
        VLOOKUP(E57, Opciones!A$1:B$13, 2, FALSE),
        VLOOKUP(M57, Opciones!D$1:E$92, 2, FALSE),
        YEAR(G57)
    ),
"")</f>
        <v>#NAME?</v>
      </c>
      <c r="D57" s="126" t="e">
        <f t="shared" ca="1" si="6"/>
        <v>#NAME?</v>
      </c>
      <c r="E57" s="96" t="s">
        <v>44</v>
      </c>
      <c r="F57" s="127" t="str">
        <f t="shared" ref="F57:F58" si="8">IF(OR(E57&lt;&gt;"",L57&lt;&gt;"",M57&lt;&gt;"",G57&lt;&gt;""), CONCATENATE(E57," PROCESO DE ",L57," - ",M57," VIGENCIA "&amp;YEAR(G57)),"")</f>
        <v>AUDITORÍA INTERNA PROCESO DE RECURSOS FINANCIEROS - DIRECCIÓN TERRITORIAL CARIBE VIGENCIA 2021</v>
      </c>
      <c r="G57" s="128">
        <v>44522</v>
      </c>
      <c r="H57" s="129" t="s">
        <v>45</v>
      </c>
      <c r="I57" s="187">
        <v>2</v>
      </c>
      <c r="J57" s="127" t="s">
        <v>314</v>
      </c>
      <c r="K57" s="127" t="s">
        <v>310</v>
      </c>
      <c r="L57" s="129" t="s">
        <v>102</v>
      </c>
      <c r="M57" s="129" t="s">
        <v>63</v>
      </c>
      <c r="N57" s="129" t="s">
        <v>50</v>
      </c>
      <c r="O57" s="126" t="s">
        <v>87</v>
      </c>
      <c r="P57" s="127" t="s">
        <v>311</v>
      </c>
      <c r="Q57" s="130">
        <v>44564</v>
      </c>
      <c r="R57" s="130">
        <v>44972</v>
      </c>
      <c r="S57" s="131"/>
      <c r="T57" s="132"/>
      <c r="U57" s="133" t="s">
        <v>312</v>
      </c>
      <c r="V57" s="133" t="s">
        <v>90</v>
      </c>
      <c r="W57" s="133">
        <v>11</v>
      </c>
      <c r="AA57" s="124" t="s">
        <v>315</v>
      </c>
      <c r="AB57" s="127" t="s">
        <v>142</v>
      </c>
      <c r="AC57" s="126"/>
      <c r="AD57" s="134"/>
      <c r="AE57" s="134" t="str">
        <f t="shared" ca="1" si="2"/>
        <v/>
      </c>
      <c r="AF57" s="137"/>
      <c r="AG57" s="126"/>
      <c r="AH57" s="126"/>
      <c r="AI57" s="130">
        <v>45497</v>
      </c>
      <c r="AJ57" s="126" t="str">
        <f t="shared" ca="1" si="3"/>
        <v>CERRADA</v>
      </c>
      <c r="AK57" s="126" t="e">
        <f t="shared" ca="1" si="4"/>
        <v>#NAME?</v>
      </c>
      <c r="AL57" s="124" t="s">
        <v>316</v>
      </c>
      <c r="AM57" s="136"/>
    </row>
    <row r="58" spans="1:39" ht="18.75" customHeight="1">
      <c r="A58" s="127" t="s">
        <v>58</v>
      </c>
      <c r="B58" s="125">
        <v>56</v>
      </c>
      <c r="C58" s="126" t="e">
        <f ca="1">IF(OR(H58&lt;&gt;"", J58&lt;&gt;"", O58&lt;&gt;""),
    _xludf.TEXTJOIN("-", TRUE,
        IF(H58="NO CONFORMIDAD", "NC", IF(H58="OBSERVACIÓN", "OB", "Error")),I58,
IF(O58="CORRECCIÓN", "C", IF(O58="ACCIÓN CORRECTIVA", "AC", IF(O58="ACCIÓN DE MEJORA", "AM","Error"))),
        VLOOKUP(E58, Opciones!A$1:B$13, 2, FALSE),
        VLOOKUP(M58, Opciones!D$1:E$92, 2, FALSE),
        YEAR(G58)
    ),
"")</f>
        <v>#NAME?</v>
      </c>
      <c r="D58" s="126" t="e">
        <f t="shared" ca="1" si="6"/>
        <v>#NAME?</v>
      </c>
      <c r="E58" s="96" t="s">
        <v>44</v>
      </c>
      <c r="F58" s="127" t="str">
        <f t="shared" si="8"/>
        <v>AUDITORÍA INTERNA PROCESO DE RECURSOS FINANCIEROS - DIRECCIÓN TERRITORIAL CARIBE VIGENCIA 2021</v>
      </c>
      <c r="G58" s="128">
        <v>44522</v>
      </c>
      <c r="H58" s="129" t="s">
        <v>45</v>
      </c>
      <c r="I58" s="187">
        <v>2</v>
      </c>
      <c r="J58" s="127" t="s">
        <v>314</v>
      </c>
      <c r="K58" s="127" t="s">
        <v>310</v>
      </c>
      <c r="L58" s="129" t="s">
        <v>102</v>
      </c>
      <c r="M58" s="129" t="s">
        <v>63</v>
      </c>
      <c r="N58" s="129" t="s">
        <v>50</v>
      </c>
      <c r="O58" s="126" t="s">
        <v>87</v>
      </c>
      <c r="P58" s="127" t="s">
        <v>307</v>
      </c>
      <c r="Q58" s="130">
        <v>44564</v>
      </c>
      <c r="R58" s="130">
        <v>44895</v>
      </c>
      <c r="S58" s="131"/>
      <c r="T58" s="132"/>
      <c r="U58" s="133" t="s">
        <v>308</v>
      </c>
      <c r="V58" s="133" t="s">
        <v>90</v>
      </c>
      <c r="W58" s="133">
        <v>1</v>
      </c>
      <c r="AA58" s="124" t="s">
        <v>65</v>
      </c>
      <c r="AB58" s="127" t="s">
        <v>142</v>
      </c>
      <c r="AC58" s="126"/>
      <c r="AD58" s="134"/>
      <c r="AE58" s="134" t="str">
        <f t="shared" ca="1" si="2"/>
        <v/>
      </c>
      <c r="AF58" s="137"/>
      <c r="AG58" s="126"/>
      <c r="AH58" s="126"/>
      <c r="AI58" s="130">
        <v>45497</v>
      </c>
      <c r="AJ58" s="126" t="str">
        <f t="shared" ca="1" si="3"/>
        <v>CERRADA</v>
      </c>
      <c r="AK58" s="126" t="e">
        <f t="shared" ca="1" si="4"/>
        <v>#NAME?</v>
      </c>
      <c r="AL58" s="124" t="s">
        <v>317</v>
      </c>
      <c r="AM58" s="136"/>
    </row>
    <row r="59" spans="1:39" ht="18.75" customHeight="1">
      <c r="A59" s="127" t="s">
        <v>58</v>
      </c>
      <c r="B59" s="125">
        <v>57</v>
      </c>
      <c r="C59" s="126" t="e">
        <f ca="1">IF(OR(H59&lt;&gt;"", J59&lt;&gt;"", O59&lt;&gt;""),
    _xludf.TEXTJOIN("-", TRUE,
        IF(H59="NO CONFORMIDAD", "NC", IF(H59="OBSERVACIÓN", "OB", "Error")),I59,
IF(O59="CORRECCIÓN", "C", IF(O59="ACCIÓN CORRECTIVA", "AC", IF(O59="ACCIÓN DE MEJORA", "AM","Error"))),
        VLOOKUP(E59, Opciones!A$1:B$13, 2, FALSE),
        VLOOKUP(M59, Opciones!D$1:E$92, 2, FALSE),
        YEAR(G59)
    ),
"")</f>
        <v>#NAME?</v>
      </c>
      <c r="D59" s="126" t="e">
        <f t="shared" ca="1" si="6"/>
        <v>#NAME?</v>
      </c>
      <c r="E59" s="96" t="s">
        <v>44</v>
      </c>
      <c r="F59" s="127" t="s">
        <v>304</v>
      </c>
      <c r="G59" s="128">
        <v>44522</v>
      </c>
      <c r="H59" s="129" t="s">
        <v>45</v>
      </c>
      <c r="I59" s="187">
        <v>3</v>
      </c>
      <c r="J59" s="127" t="s">
        <v>318</v>
      </c>
      <c r="K59" s="127" t="s">
        <v>319</v>
      </c>
      <c r="L59" s="129" t="s">
        <v>102</v>
      </c>
      <c r="M59" s="129" t="s">
        <v>63</v>
      </c>
      <c r="N59" s="129" t="s">
        <v>50</v>
      </c>
      <c r="O59" s="126" t="s">
        <v>51</v>
      </c>
      <c r="P59" s="127" t="s">
        <v>320</v>
      </c>
      <c r="Q59" s="130">
        <v>44564</v>
      </c>
      <c r="R59" s="130">
        <v>44972</v>
      </c>
      <c r="S59" s="131"/>
      <c r="T59" s="132"/>
      <c r="U59" s="133" t="s">
        <v>321</v>
      </c>
      <c r="V59" s="133" t="s">
        <v>90</v>
      </c>
      <c r="W59" s="133">
        <v>12</v>
      </c>
      <c r="AA59" s="124" t="s">
        <v>315</v>
      </c>
      <c r="AB59" s="131"/>
      <c r="AC59" s="126"/>
      <c r="AD59" s="134"/>
      <c r="AE59" s="134" t="str">
        <f t="shared" ca="1" si="2"/>
        <v/>
      </c>
      <c r="AF59" s="137"/>
      <c r="AG59" s="126"/>
      <c r="AH59" s="126"/>
      <c r="AI59" s="126"/>
      <c r="AJ59" s="126">
        <f t="shared" ca="1" si="3"/>
        <v>-776</v>
      </c>
      <c r="AK59" s="126" t="e">
        <f t="shared" ca="1" si="4"/>
        <v>#NAME?</v>
      </c>
      <c r="AL59" s="124" t="s">
        <v>322</v>
      </c>
      <c r="AM59" s="136"/>
    </row>
    <row r="60" spans="1:39" ht="18.75" customHeight="1">
      <c r="A60" s="127" t="s">
        <v>58</v>
      </c>
      <c r="B60" s="125">
        <v>58</v>
      </c>
      <c r="C60" s="126" t="e">
        <f ca="1">IF(OR(H60&lt;&gt;"", J60&lt;&gt;"", O60&lt;&gt;""),
    _xludf.TEXTJOIN("-", TRUE,
        IF(H60="NO CONFORMIDAD", "NC", IF(H60="OBSERVACIÓN", "OB", "Error")),I60,
IF(O60="CORRECCIÓN", "C", IF(O60="ACCIÓN CORRECTIVA", "AC", IF(O60="ACCIÓN DE MEJORA", "AM","Error"))),
        VLOOKUP(E60, Opciones!A$1:B$13, 2, FALSE),
        VLOOKUP(M60, Opciones!D$1:E$92, 2, FALSE),
        YEAR(G60)
    ),
"")</f>
        <v>#NAME?</v>
      </c>
      <c r="D60" s="126" t="e">
        <f t="shared" ca="1" si="6"/>
        <v>#NAME?</v>
      </c>
      <c r="E60" s="96" t="s">
        <v>44</v>
      </c>
      <c r="F60" s="127" t="s">
        <v>304</v>
      </c>
      <c r="G60" s="128">
        <v>44522</v>
      </c>
      <c r="H60" s="129" t="s">
        <v>45</v>
      </c>
      <c r="I60" s="187">
        <v>3</v>
      </c>
      <c r="J60" s="127" t="s">
        <v>318</v>
      </c>
      <c r="K60" s="127" t="s">
        <v>319</v>
      </c>
      <c r="L60" s="129" t="s">
        <v>102</v>
      </c>
      <c r="M60" s="129" t="s">
        <v>63</v>
      </c>
      <c r="N60" s="129" t="s">
        <v>50</v>
      </c>
      <c r="O60" s="126" t="s">
        <v>87</v>
      </c>
      <c r="P60" s="127" t="s">
        <v>323</v>
      </c>
      <c r="Q60" s="130">
        <v>44564</v>
      </c>
      <c r="R60" s="130">
        <v>44972</v>
      </c>
      <c r="S60" s="131"/>
      <c r="T60" s="132"/>
      <c r="U60" s="133" t="s">
        <v>324</v>
      </c>
      <c r="V60" s="133" t="s">
        <v>90</v>
      </c>
      <c r="W60" s="133">
        <v>12</v>
      </c>
      <c r="AA60" s="124" t="s">
        <v>65</v>
      </c>
      <c r="AB60" s="131"/>
      <c r="AC60" s="126"/>
      <c r="AD60" s="134"/>
      <c r="AE60" s="134" t="str">
        <f t="shared" ca="1" si="2"/>
        <v/>
      </c>
      <c r="AF60" s="137"/>
      <c r="AG60" s="126"/>
      <c r="AH60" s="126"/>
      <c r="AI60" s="126"/>
      <c r="AJ60" s="126">
        <f t="shared" ca="1" si="3"/>
        <v>-776</v>
      </c>
      <c r="AK60" s="126" t="e">
        <f t="shared" ca="1" si="4"/>
        <v>#NAME?</v>
      </c>
      <c r="AL60" s="124" t="s">
        <v>325</v>
      </c>
      <c r="AM60" s="136"/>
    </row>
    <row r="61" spans="1:39" ht="18.75" customHeight="1">
      <c r="A61" s="127" t="s">
        <v>58</v>
      </c>
      <c r="B61" s="125">
        <v>59</v>
      </c>
      <c r="C61" s="126" t="e">
        <f ca="1">IF(OR(H61&lt;&gt;"", J61&lt;&gt;"", O61&lt;&gt;""),
    _xludf.TEXTJOIN("-", TRUE,
        IF(H61="NO CONFORMIDAD", "NC", IF(H61="OBSERVACIÓN", "OB", "Error")),I61,
IF(O61="CORRECCIÓN", "C", IF(O61="ACCIÓN CORRECTIVA", "AC", IF(O61="ACCIÓN DE MEJORA", "AM","Error"))),
        VLOOKUP(E61, Opciones!A$1:B$13, 2, FALSE),
        VLOOKUP(M61, Opciones!D$1:E$92, 2, FALSE),
        YEAR(G61)
    ),
"")</f>
        <v>#NAME?</v>
      </c>
      <c r="D61" s="126" t="e">
        <f t="shared" ca="1" si="6"/>
        <v>#NAME?</v>
      </c>
      <c r="E61" s="96" t="s">
        <v>44</v>
      </c>
      <c r="F61" s="127" t="s">
        <v>304</v>
      </c>
      <c r="G61" s="128">
        <v>44522</v>
      </c>
      <c r="H61" s="129" t="s">
        <v>45</v>
      </c>
      <c r="I61" s="187">
        <v>6</v>
      </c>
      <c r="J61" s="127" t="s">
        <v>326</v>
      </c>
      <c r="K61" s="127" t="s">
        <v>327</v>
      </c>
      <c r="L61" s="129" t="s">
        <v>102</v>
      </c>
      <c r="M61" s="129" t="s">
        <v>63</v>
      </c>
      <c r="N61" s="129" t="s">
        <v>50</v>
      </c>
      <c r="O61" s="126" t="s">
        <v>51</v>
      </c>
      <c r="P61" s="127" t="s">
        <v>328</v>
      </c>
      <c r="Q61" s="130">
        <v>44564</v>
      </c>
      <c r="R61" s="130">
        <v>44972</v>
      </c>
      <c r="S61" s="131"/>
      <c r="T61" s="132"/>
      <c r="U61" s="133" t="s">
        <v>329</v>
      </c>
      <c r="V61" s="133" t="s">
        <v>90</v>
      </c>
      <c r="W61" s="133">
        <v>2</v>
      </c>
      <c r="AA61" s="124" t="s">
        <v>315</v>
      </c>
      <c r="AB61" s="131"/>
      <c r="AC61" s="126"/>
      <c r="AD61" s="134"/>
      <c r="AE61" s="134" t="str">
        <f t="shared" ca="1" si="2"/>
        <v/>
      </c>
      <c r="AF61" s="137"/>
      <c r="AG61" s="126"/>
      <c r="AH61" s="126"/>
      <c r="AI61" s="126"/>
      <c r="AJ61" s="126">
        <f t="shared" ca="1" si="3"/>
        <v>-776</v>
      </c>
      <c r="AK61" s="126" t="e">
        <f t="shared" ca="1" si="4"/>
        <v>#NAME?</v>
      </c>
      <c r="AL61" s="124" t="s">
        <v>330</v>
      </c>
      <c r="AM61" s="136"/>
    </row>
    <row r="62" spans="1:39" ht="18.75" customHeight="1">
      <c r="A62" s="127" t="s">
        <v>107</v>
      </c>
      <c r="B62" s="125">
        <v>60</v>
      </c>
      <c r="C62" s="126" t="e">
        <f ca="1">IF(OR(H62&lt;&gt;"", J62&lt;&gt;"", O62&lt;&gt;""),
    _xludf.TEXTJOIN("-", TRUE,
        IF(H62="NO CONFORMIDAD", "NC", IF(H62="OBSERVACIÓN", "OB", "Error")),I62,
IF(O62="CORRECCIÓN", "C", IF(O62="ACCIÓN CORRECTIVA", "AC", IF(O62="ACCIÓN DE MEJORA", "AM","Error"))),
        VLOOKUP(E62, Opciones!A$1:B$13, 2, FALSE),
        VLOOKUP(M62, Opciones!D$1:E$92, 2, FALSE),
        YEAR(G62)
    ),
"")</f>
        <v>#NAME?</v>
      </c>
      <c r="D62" s="126" t="e">
        <f t="shared" ca="1" si="6"/>
        <v>#NAME?</v>
      </c>
      <c r="E62" s="96" t="s">
        <v>331</v>
      </c>
      <c r="F62" s="127" t="str">
        <f t="shared" ref="F62:F93" si="9">IF(OR(E62&lt;&gt;"",L62&lt;&gt;"",M62&lt;&gt;"",G62&lt;&gt;""), CONCATENATE(E62," PROCESO DE ",L62," - ",M62," VIGENCIA "&amp;YEAR(G62)),"")</f>
        <v>SEGUIMIENTO MAPA DE RIESGOS PROCESO DE RECURSOS FÍSICOS E INFRAESTRUCTURA - GRUPO DE PROCESOS CORPORATIVOS VIGENCIA 2021</v>
      </c>
      <c r="G62" s="128">
        <v>44557</v>
      </c>
      <c r="H62" s="129" t="s">
        <v>290</v>
      </c>
      <c r="I62" s="187">
        <v>1</v>
      </c>
      <c r="J62" s="127" t="s">
        <v>332</v>
      </c>
      <c r="L62" s="129" t="s">
        <v>132</v>
      </c>
      <c r="M62" s="129" t="s">
        <v>333</v>
      </c>
      <c r="N62" s="129" t="s">
        <v>50</v>
      </c>
      <c r="O62" s="126" t="s">
        <v>255</v>
      </c>
      <c r="P62" s="127" t="s">
        <v>334</v>
      </c>
      <c r="Q62" s="130">
        <v>44581</v>
      </c>
      <c r="R62" s="130">
        <v>44926</v>
      </c>
      <c r="S62" s="131"/>
      <c r="T62" s="132"/>
      <c r="U62" s="133" t="s">
        <v>335</v>
      </c>
      <c r="V62" s="133" t="s">
        <v>90</v>
      </c>
      <c r="W62" s="133">
        <v>3</v>
      </c>
      <c r="AA62" s="124" t="s">
        <v>336</v>
      </c>
      <c r="AB62" s="131"/>
      <c r="AC62" s="126"/>
      <c r="AD62" s="134"/>
      <c r="AE62" s="134" t="str">
        <f t="shared" ca="1" si="2"/>
        <v/>
      </c>
      <c r="AF62" s="137"/>
      <c r="AG62" s="126"/>
      <c r="AH62" s="126"/>
      <c r="AI62" s="126"/>
      <c r="AJ62" s="126">
        <f t="shared" ca="1" si="3"/>
        <v>-822</v>
      </c>
      <c r="AK62" s="126" t="e">
        <f t="shared" ca="1" si="4"/>
        <v>#NAME?</v>
      </c>
      <c r="AL62" s="124" t="s">
        <v>337</v>
      </c>
      <c r="AM62" s="136"/>
    </row>
    <row r="63" spans="1:39" ht="18.75" customHeight="1">
      <c r="A63" s="127" t="s">
        <v>107</v>
      </c>
      <c r="B63" s="125">
        <v>61</v>
      </c>
      <c r="C63" s="126" t="e">
        <f ca="1">IF(OR(H63&lt;&gt;"", J63&lt;&gt;"", O63&lt;&gt;""),
    _xludf.TEXTJOIN("-", TRUE,
        IF(H63="NO CONFORMIDAD", "NC", IF(H63="OBSERVACIÓN", "OB", "Error")),I63,
IF(O63="CORRECCIÓN", "C", IF(O63="ACCIÓN CORRECTIVA", "AC", IF(O63="ACCIÓN DE MEJORA", "AM","Error"))),
        VLOOKUP(E63, Opciones!A$1:B$13, 2, FALSE),
        VLOOKUP(M63, Opciones!D$1:E$92, 2, FALSE),
        YEAR(G63)
    ),
"")</f>
        <v>#NAME?</v>
      </c>
      <c r="D63" s="126" t="e">
        <f t="shared" ca="1" si="6"/>
        <v>#NAME?</v>
      </c>
      <c r="E63" s="96" t="s">
        <v>338</v>
      </c>
      <c r="F63" s="127" t="str">
        <f t="shared" si="9"/>
        <v>OTRAS FUENTES PROCESO DE RECURSOS FÍSICOS E INFRAESTRUCTURA - GRUPO DE PROCESOS CORPORATIVOS VIGENCIA 2022</v>
      </c>
      <c r="G63" s="128">
        <v>44637</v>
      </c>
      <c r="H63" s="129" t="s">
        <v>290</v>
      </c>
      <c r="I63" s="187">
        <v>1</v>
      </c>
      <c r="J63" s="127" t="s">
        <v>339</v>
      </c>
      <c r="K63" s="127" t="s">
        <v>340</v>
      </c>
      <c r="L63" s="129" t="s">
        <v>132</v>
      </c>
      <c r="M63" s="129" t="s">
        <v>333</v>
      </c>
      <c r="N63" s="129" t="s">
        <v>50</v>
      </c>
      <c r="O63" s="126" t="s">
        <v>255</v>
      </c>
      <c r="P63" s="127" t="s">
        <v>341</v>
      </c>
      <c r="Q63" s="130">
        <v>44652</v>
      </c>
      <c r="R63" s="130">
        <v>44895</v>
      </c>
      <c r="S63" s="131"/>
      <c r="T63" s="132"/>
      <c r="U63" s="133" t="s">
        <v>342</v>
      </c>
      <c r="V63" s="133" t="s">
        <v>90</v>
      </c>
      <c r="W63" s="133">
        <v>7</v>
      </c>
      <c r="AA63" s="124" t="s">
        <v>336</v>
      </c>
      <c r="AB63" s="131"/>
      <c r="AC63" s="126"/>
      <c r="AD63" s="134"/>
      <c r="AE63" s="134" t="str">
        <f t="shared" ca="1" si="2"/>
        <v/>
      </c>
      <c r="AF63" s="137"/>
      <c r="AG63" s="126"/>
      <c r="AH63" s="126"/>
      <c r="AI63" s="126"/>
      <c r="AJ63" s="126">
        <f t="shared" ca="1" si="3"/>
        <v>-853</v>
      </c>
      <c r="AK63" s="126" t="e">
        <f t="shared" ca="1" si="4"/>
        <v>#NAME?</v>
      </c>
      <c r="AL63" s="124" t="s">
        <v>343</v>
      </c>
      <c r="AM63" s="136"/>
    </row>
    <row r="64" spans="1:39" ht="18.75" customHeight="1">
      <c r="A64" s="127" t="s">
        <v>107</v>
      </c>
      <c r="B64" s="125">
        <v>62</v>
      </c>
      <c r="C64" s="126" t="e">
        <f ca="1">IF(OR(H64&lt;&gt;"", J64&lt;&gt;"", O64&lt;&gt;""),
    _xludf.TEXTJOIN("-", TRUE,
        IF(H64="NO CONFORMIDAD", "NC", IF(H64="OBSERVACIÓN", "OB", "Error")),I64,
IF(O64="CORRECCIÓN", "C", IF(O64="ACCIÓN CORRECTIVA", "AC", IF(O64="ACCIÓN DE MEJORA", "AM","Error"))),
        VLOOKUP(E64, Opciones!A$1:B$13, 2, FALSE),
        VLOOKUP(M64, Opciones!D$1:E$92, 2, FALSE),
        YEAR(G64)
    ),
"")</f>
        <v>#NAME?</v>
      </c>
      <c r="D64" s="126" t="e">
        <f t="shared" ca="1" si="6"/>
        <v>#NAME?</v>
      </c>
      <c r="E64" s="96" t="s">
        <v>338</v>
      </c>
      <c r="F64" s="127" t="str">
        <f t="shared" si="9"/>
        <v>OTRAS FUENTES PROCESO DE RECURSOS FÍSICOS E INFRAESTRUCTURA - GRUPO DE PROCESOS CORPORATIVOS VIGENCIA 2022</v>
      </c>
      <c r="G64" s="128">
        <v>44637</v>
      </c>
      <c r="H64" s="129" t="s">
        <v>290</v>
      </c>
      <c r="I64" s="187">
        <v>1</v>
      </c>
      <c r="J64" s="127" t="s">
        <v>339</v>
      </c>
      <c r="K64" s="127" t="s">
        <v>340</v>
      </c>
      <c r="L64" s="129" t="s">
        <v>132</v>
      </c>
      <c r="M64" s="129" t="s">
        <v>333</v>
      </c>
      <c r="N64" s="129" t="s">
        <v>50</v>
      </c>
      <c r="O64" s="126" t="s">
        <v>255</v>
      </c>
      <c r="P64" s="127" t="s">
        <v>344</v>
      </c>
      <c r="Q64" s="130">
        <v>44652</v>
      </c>
      <c r="R64" s="130">
        <v>45015</v>
      </c>
      <c r="S64" s="131"/>
      <c r="T64" s="132"/>
      <c r="U64" s="133" t="s">
        <v>345</v>
      </c>
      <c r="V64" s="133" t="s">
        <v>90</v>
      </c>
      <c r="W64" s="133">
        <v>7</v>
      </c>
      <c r="AA64" s="124" t="s">
        <v>336</v>
      </c>
      <c r="AB64" s="131"/>
      <c r="AC64" s="126"/>
      <c r="AD64" s="134"/>
      <c r="AE64" s="134" t="str">
        <f t="shared" ca="1" si="2"/>
        <v/>
      </c>
      <c r="AF64" s="137"/>
      <c r="AG64" s="126"/>
      <c r="AH64" s="126"/>
      <c r="AI64" s="126"/>
      <c r="AJ64" s="126">
        <f t="shared" ca="1" si="3"/>
        <v>-733</v>
      </c>
      <c r="AK64" s="126" t="e">
        <f t="shared" ca="1" si="4"/>
        <v>#NAME?</v>
      </c>
      <c r="AL64" s="124" t="s">
        <v>346</v>
      </c>
      <c r="AM64" s="136"/>
    </row>
    <row r="65" spans="1:39" ht="18.75" customHeight="1">
      <c r="A65" s="127" t="s">
        <v>107</v>
      </c>
      <c r="B65" s="125">
        <v>63</v>
      </c>
      <c r="C65" s="126" t="e">
        <f ca="1">IF(OR(H65&lt;&gt;"", J65&lt;&gt;"", O65&lt;&gt;""),
    _xludf.TEXTJOIN("-", TRUE,
        IF(H65="NO CONFORMIDAD", "NC", IF(H65="OBSERVACIÓN", "OB", "Error")),I65,
IF(O65="CORRECCIÓN", "C", IF(O65="ACCIÓN CORRECTIVA", "AC", IF(O65="ACCIÓN DE MEJORA", "AM","Error"))),
        VLOOKUP(E65, Opciones!A$1:B$13, 2, FALSE),
        VLOOKUP(M65, Opciones!D$1:E$92, 2, FALSE),
        YEAR(G65)
    ),
"")</f>
        <v>#NAME?</v>
      </c>
      <c r="D65" s="126" t="e">
        <f t="shared" ca="1" si="6"/>
        <v>#NAME?</v>
      </c>
      <c r="E65" s="96" t="s">
        <v>338</v>
      </c>
      <c r="F65" s="127" t="str">
        <f t="shared" si="9"/>
        <v>OTRAS FUENTES PROCESO DE RECURSOS FÍSICOS E INFRAESTRUCTURA - GRUPO DE PROCESOS CORPORATIVOS VIGENCIA 2022</v>
      </c>
      <c r="G65" s="128">
        <v>44637</v>
      </c>
      <c r="H65" s="129" t="s">
        <v>290</v>
      </c>
      <c r="I65" s="187">
        <v>1</v>
      </c>
      <c r="J65" s="127" t="s">
        <v>339</v>
      </c>
      <c r="K65" s="127" t="s">
        <v>340</v>
      </c>
      <c r="L65" s="129" t="s">
        <v>132</v>
      </c>
      <c r="M65" s="129" t="s">
        <v>333</v>
      </c>
      <c r="N65" s="129" t="s">
        <v>50</v>
      </c>
      <c r="O65" s="126" t="s">
        <v>255</v>
      </c>
      <c r="P65" s="127" t="s">
        <v>347</v>
      </c>
      <c r="Q65" s="130">
        <v>44652</v>
      </c>
      <c r="R65" s="130">
        <v>45015</v>
      </c>
      <c r="S65" s="131"/>
      <c r="T65" s="132"/>
      <c r="U65" s="133" t="s">
        <v>348</v>
      </c>
      <c r="V65" s="133" t="s">
        <v>90</v>
      </c>
      <c r="W65" s="133">
        <v>63</v>
      </c>
      <c r="AA65" s="124" t="s">
        <v>336</v>
      </c>
      <c r="AB65" s="131"/>
      <c r="AC65" s="126"/>
      <c r="AD65" s="134"/>
      <c r="AE65" s="134" t="str">
        <f t="shared" ca="1" si="2"/>
        <v/>
      </c>
      <c r="AF65" s="137"/>
      <c r="AG65" s="126"/>
      <c r="AH65" s="126"/>
      <c r="AI65" s="126"/>
      <c r="AJ65" s="126">
        <f t="shared" ca="1" si="3"/>
        <v>-733</v>
      </c>
      <c r="AK65" s="126" t="e">
        <f t="shared" ca="1" si="4"/>
        <v>#NAME?</v>
      </c>
      <c r="AL65" s="124" t="s">
        <v>343</v>
      </c>
      <c r="AM65" s="136"/>
    </row>
    <row r="66" spans="1:39" ht="18.75" customHeight="1">
      <c r="A66" s="127" t="s">
        <v>157</v>
      </c>
      <c r="B66" s="125">
        <v>64</v>
      </c>
      <c r="C66" s="126" t="e">
        <f ca="1">IF(OR(H66&lt;&gt;"", J66&lt;&gt;"", O66&lt;&gt;""),
    _xludf.TEXTJOIN("-", TRUE,
        IF(H66="NO CONFORMIDAD", "NC", IF(H66="OBSERVACIÓN", "OB", "Error")),I66,
IF(O66="CORRECCIÓN", "C", IF(O66="ACCIÓN CORRECTIVA", "AC", IF(O66="ACCIÓN DE MEJORA", "AM","Error"))),
        VLOOKUP(E66, Opciones!A$1:B$13, 2, FALSE),
        VLOOKUP(M66, Opciones!D$1:E$92, 2, FALSE),
        YEAR(G66)
    ),
"")</f>
        <v>#NAME?</v>
      </c>
      <c r="D66" s="126" t="e">
        <f t="shared" ca="1" si="6"/>
        <v>#NAME?</v>
      </c>
      <c r="E66" s="96" t="s">
        <v>338</v>
      </c>
      <c r="F66" s="127" t="str">
        <f t="shared" si="9"/>
        <v>OTRAS FUENTES PROCESO DE TALENTO HUMANO - GRUPO DE GESTIÓN HUMANA VIGENCIA 2021</v>
      </c>
      <c r="G66" s="128">
        <v>44488</v>
      </c>
      <c r="H66" s="129" t="s">
        <v>45</v>
      </c>
      <c r="I66" s="187">
        <v>27</v>
      </c>
      <c r="J66" s="127" t="s">
        <v>349</v>
      </c>
      <c r="K66" s="127" t="s">
        <v>350</v>
      </c>
      <c r="L66" s="129" t="s">
        <v>167</v>
      </c>
      <c r="M66" s="129" t="s">
        <v>168</v>
      </c>
      <c r="N66" s="129" t="s">
        <v>50</v>
      </c>
      <c r="O66" s="126" t="s">
        <v>51</v>
      </c>
      <c r="P66" s="127" t="s">
        <v>351</v>
      </c>
      <c r="Q66" s="130">
        <v>44562</v>
      </c>
      <c r="R66" s="130">
        <v>45138</v>
      </c>
      <c r="S66" s="139">
        <v>45828</v>
      </c>
      <c r="T66" s="140" t="s">
        <v>170</v>
      </c>
      <c r="U66" s="133" t="s">
        <v>352</v>
      </c>
      <c r="V66" s="133" t="s">
        <v>90</v>
      </c>
      <c r="W66" s="133">
        <v>1</v>
      </c>
      <c r="AA66" s="124" t="s">
        <v>65</v>
      </c>
      <c r="AB66" s="127" t="s">
        <v>157</v>
      </c>
      <c r="AC66" s="126" t="s">
        <v>50</v>
      </c>
      <c r="AD66" s="134"/>
      <c r="AE66" s="134" t="str">
        <f t="shared" ca="1" si="2"/>
        <v/>
      </c>
      <c r="AF66" s="137"/>
      <c r="AG66" s="126"/>
      <c r="AH66" s="126"/>
      <c r="AI66" s="126"/>
      <c r="AJ66" s="126">
        <f t="shared" ca="1" si="3"/>
        <v>-168</v>
      </c>
      <c r="AK66" s="126" t="e">
        <f t="shared" ca="1" si="4"/>
        <v>#NAME?</v>
      </c>
      <c r="AL66" s="124" t="s">
        <v>353</v>
      </c>
      <c r="AM66" s="136"/>
    </row>
    <row r="67" spans="1:39" ht="18.75" customHeight="1">
      <c r="A67" s="127" t="s">
        <v>157</v>
      </c>
      <c r="B67" s="125">
        <v>65</v>
      </c>
      <c r="C67" s="126" t="e">
        <f ca="1">IF(OR(H67&lt;&gt;"", J67&lt;&gt;"", O67&lt;&gt;""),
    _xludf.TEXTJOIN("-", TRUE,
        IF(H67="NO CONFORMIDAD", "NC", IF(H67="OBSERVACIÓN", "OB", "Error")),I67,
IF(O67="CORRECCIÓN", "C", IF(O67="ACCIÓN CORRECTIVA", "AC", IF(O67="ACCIÓN DE MEJORA", "AM","Error"))),
        VLOOKUP(E67, Opciones!A$1:B$13, 2, FALSE),
        VLOOKUP(M67, Opciones!D$1:E$92, 2, FALSE),
        YEAR(G67)
    ),
"")</f>
        <v>#NAME?</v>
      </c>
      <c r="D67" s="126" t="e">
        <f t="shared" ca="1" si="6"/>
        <v>#NAME?</v>
      </c>
      <c r="E67" s="96" t="s">
        <v>338</v>
      </c>
      <c r="F67" s="127" t="str">
        <f t="shared" si="9"/>
        <v>OTRAS FUENTES PROCESO DE TALENTO HUMANO - GRUPO DE GESTIÓN HUMANA VIGENCIA 2021</v>
      </c>
      <c r="G67" s="128">
        <v>44488</v>
      </c>
      <c r="H67" s="129" t="s">
        <v>45</v>
      </c>
      <c r="I67" s="187">
        <v>27</v>
      </c>
      <c r="J67" s="127" t="s">
        <v>349</v>
      </c>
      <c r="K67" s="127" t="s">
        <v>350</v>
      </c>
      <c r="L67" s="129" t="s">
        <v>167</v>
      </c>
      <c r="M67" s="129" t="s">
        <v>168</v>
      </c>
      <c r="N67" s="129" t="s">
        <v>50</v>
      </c>
      <c r="O67" s="126" t="s">
        <v>87</v>
      </c>
      <c r="P67" s="127" t="s">
        <v>354</v>
      </c>
      <c r="Q67" s="130">
        <v>44562</v>
      </c>
      <c r="R67" s="130">
        <v>45138</v>
      </c>
      <c r="S67" s="139">
        <v>45828</v>
      </c>
      <c r="T67" s="140" t="s">
        <v>170</v>
      </c>
      <c r="U67" s="133" t="s">
        <v>355</v>
      </c>
      <c r="V67" s="133" t="s">
        <v>90</v>
      </c>
      <c r="W67" s="133">
        <v>1</v>
      </c>
      <c r="AA67" s="124" t="s">
        <v>65</v>
      </c>
      <c r="AB67" s="127" t="s">
        <v>157</v>
      </c>
      <c r="AC67" s="126" t="s">
        <v>50</v>
      </c>
      <c r="AD67" s="134"/>
      <c r="AE67" s="134" t="str">
        <f t="shared" ca="1" si="2"/>
        <v/>
      </c>
      <c r="AF67" s="137"/>
      <c r="AG67" s="126"/>
      <c r="AH67" s="126"/>
      <c r="AI67" s="126"/>
      <c r="AJ67" s="126">
        <f t="shared" ca="1" si="3"/>
        <v>-168</v>
      </c>
      <c r="AK67" s="126" t="e">
        <f t="shared" ca="1" si="4"/>
        <v>#NAME?</v>
      </c>
      <c r="AL67" s="124" t="s">
        <v>356</v>
      </c>
      <c r="AM67" s="136"/>
    </row>
    <row r="68" spans="1:39" ht="18.75" customHeight="1">
      <c r="A68" s="127" t="s">
        <v>157</v>
      </c>
      <c r="B68" s="125">
        <v>66</v>
      </c>
      <c r="C68" s="126" t="e">
        <f ca="1">IF(OR(H68&lt;&gt;"", J68&lt;&gt;"", O68&lt;&gt;""),
    _xludf.TEXTJOIN("-", TRUE,
        IF(H68="NO CONFORMIDAD", "NC", IF(H68="OBSERVACIÓN", "OB", "Error")),I68,
IF(O68="CORRECCIÓN", "C", IF(O68="ACCIÓN CORRECTIVA", "AC", IF(O68="ACCIÓN DE MEJORA", "AM","Error"))),
        VLOOKUP(E68, Opciones!A$1:B$13, 2, FALSE),
        VLOOKUP(M68, Opciones!D$1:E$92, 2, FALSE),
        YEAR(G68)
    ),
"")</f>
        <v>#NAME?</v>
      </c>
      <c r="D68" s="126" t="e">
        <f t="shared" ca="1" si="6"/>
        <v>#NAME?</v>
      </c>
      <c r="E68" s="96" t="s">
        <v>338</v>
      </c>
      <c r="F68" s="127" t="str">
        <f t="shared" si="9"/>
        <v>OTRAS FUENTES PROCESO DE TALENTO HUMANO - GRUPO DE GESTIÓN HUMANA VIGENCIA 2021</v>
      </c>
      <c r="G68" s="128">
        <v>44488</v>
      </c>
      <c r="H68" s="129" t="s">
        <v>45</v>
      </c>
      <c r="I68" s="187">
        <v>27</v>
      </c>
      <c r="J68" s="127" t="s">
        <v>349</v>
      </c>
      <c r="K68" s="127" t="s">
        <v>350</v>
      </c>
      <c r="L68" s="129" t="s">
        <v>167</v>
      </c>
      <c r="M68" s="129" t="s">
        <v>168</v>
      </c>
      <c r="N68" s="129" t="s">
        <v>50</v>
      </c>
      <c r="O68" s="126" t="s">
        <v>87</v>
      </c>
      <c r="P68" s="127" t="s">
        <v>357</v>
      </c>
      <c r="Q68" s="130">
        <v>44562</v>
      </c>
      <c r="R68" s="130">
        <v>45138</v>
      </c>
      <c r="S68" s="139">
        <v>45828</v>
      </c>
      <c r="T68" s="140" t="s">
        <v>170</v>
      </c>
      <c r="U68" s="133" t="s">
        <v>358</v>
      </c>
      <c r="V68" s="133" t="s">
        <v>90</v>
      </c>
      <c r="W68" s="133">
        <v>1</v>
      </c>
      <c r="AA68" s="124" t="s">
        <v>65</v>
      </c>
      <c r="AB68" s="127" t="s">
        <v>157</v>
      </c>
      <c r="AC68" s="126" t="s">
        <v>50</v>
      </c>
      <c r="AD68" s="134"/>
      <c r="AE68" s="134" t="str">
        <f t="shared" ca="1" si="2"/>
        <v/>
      </c>
      <c r="AF68" s="137"/>
      <c r="AG68" s="126"/>
      <c r="AH68" s="126"/>
      <c r="AI68" s="126"/>
      <c r="AJ68" s="126">
        <f t="shared" ca="1" si="3"/>
        <v>-168</v>
      </c>
      <c r="AK68" s="126" t="e">
        <f t="shared" ca="1" si="4"/>
        <v>#NAME?</v>
      </c>
      <c r="AL68" s="124" t="s">
        <v>359</v>
      </c>
      <c r="AM68" s="136"/>
    </row>
    <row r="69" spans="1:39" ht="18.75" customHeight="1">
      <c r="A69" s="127" t="s">
        <v>157</v>
      </c>
      <c r="B69" s="125">
        <v>67</v>
      </c>
      <c r="C69" s="126" t="e">
        <f ca="1">IF(OR(H69&lt;&gt;"", J69&lt;&gt;"", O69&lt;&gt;""),
    _xludf.TEXTJOIN("-", TRUE,
        IF(H69="NO CONFORMIDAD", "NC", IF(H69="OBSERVACIÓN", "OB", "Error")),I69,
IF(O69="CORRECCIÓN", "C", IF(O69="ACCIÓN CORRECTIVA", "AC", IF(O69="ACCIÓN DE MEJORA", "AM","Error"))),
        VLOOKUP(E69, Opciones!A$1:B$13, 2, FALSE),
        VLOOKUP(M69, Opciones!D$1:E$92, 2, FALSE),
        YEAR(G69)
    ),
"")</f>
        <v>#NAME?</v>
      </c>
      <c r="D69" s="126" t="e">
        <f t="shared" ca="1" si="6"/>
        <v>#NAME?</v>
      </c>
      <c r="E69" s="96" t="s">
        <v>338</v>
      </c>
      <c r="F69" s="127" t="str">
        <f t="shared" si="9"/>
        <v>OTRAS FUENTES PROCESO DE TALENTO HUMANO - GRUPO DE GESTIÓN HUMANA VIGENCIA 2021</v>
      </c>
      <c r="G69" s="128">
        <v>44488</v>
      </c>
      <c r="H69" s="129" t="s">
        <v>45</v>
      </c>
      <c r="I69" s="187">
        <v>27</v>
      </c>
      <c r="J69" s="127" t="s">
        <v>349</v>
      </c>
      <c r="K69" s="127" t="s">
        <v>350</v>
      </c>
      <c r="L69" s="129" t="s">
        <v>167</v>
      </c>
      <c r="M69" s="129" t="s">
        <v>168</v>
      </c>
      <c r="N69" s="129" t="s">
        <v>50</v>
      </c>
      <c r="O69" s="126" t="s">
        <v>87</v>
      </c>
      <c r="P69" s="127" t="s">
        <v>360</v>
      </c>
      <c r="Q69" s="130">
        <v>44562</v>
      </c>
      <c r="R69" s="130">
        <v>45138</v>
      </c>
      <c r="S69" s="139">
        <v>45828</v>
      </c>
      <c r="T69" s="140" t="s">
        <v>170</v>
      </c>
      <c r="U69" s="133" t="s">
        <v>361</v>
      </c>
      <c r="V69" s="133" t="s">
        <v>90</v>
      </c>
      <c r="W69" s="133">
        <v>1</v>
      </c>
      <c r="AA69" s="124" t="s">
        <v>65</v>
      </c>
      <c r="AB69" s="127" t="s">
        <v>157</v>
      </c>
      <c r="AC69" s="126" t="s">
        <v>50</v>
      </c>
      <c r="AD69" s="134"/>
      <c r="AE69" s="134" t="str">
        <f t="shared" ca="1" si="2"/>
        <v/>
      </c>
      <c r="AF69" s="137"/>
      <c r="AG69" s="126"/>
      <c r="AH69" s="126"/>
      <c r="AI69" s="126"/>
      <c r="AJ69" s="126">
        <f t="shared" ca="1" si="3"/>
        <v>-168</v>
      </c>
      <c r="AK69" s="126" t="e">
        <f t="shared" ca="1" si="4"/>
        <v>#NAME?</v>
      </c>
      <c r="AL69" s="124" t="s">
        <v>362</v>
      </c>
      <c r="AM69" s="136"/>
    </row>
    <row r="70" spans="1:39" ht="18.75" customHeight="1">
      <c r="A70" s="127" t="s">
        <v>157</v>
      </c>
      <c r="B70" s="125">
        <v>68</v>
      </c>
      <c r="C70" s="126" t="e">
        <f ca="1">IF(OR(H70&lt;&gt;"", J70&lt;&gt;"", O70&lt;&gt;""),
    _xludf.TEXTJOIN("-", TRUE,
        IF(H70="NO CONFORMIDAD", "NC", IF(H70="OBSERVACIÓN", "OB", "Error")),I70,
IF(O70="CORRECCIÓN", "C", IF(O70="ACCIÓN CORRECTIVA", "AC", IF(O70="ACCIÓN DE MEJORA", "AM","Error"))),
        VLOOKUP(E70, Opciones!A$1:B$13, 2, FALSE),
        VLOOKUP(M70, Opciones!D$1:E$92, 2, FALSE),
        YEAR(G70)
    ),
"")</f>
        <v>#NAME?</v>
      </c>
      <c r="D70" s="126" t="e">
        <f t="shared" ca="1" si="6"/>
        <v>#NAME?</v>
      </c>
      <c r="E70" s="96" t="s">
        <v>363</v>
      </c>
      <c r="F70" s="127" t="str">
        <f t="shared" si="9"/>
        <v>EVALUACIÓN AL SISTEMA DE CONTROL INTERNO PROCESO DE TALENTO HUMANO - GRUPO DE GESTIÓN HUMANA VIGENCIA 2021</v>
      </c>
      <c r="G70" s="128">
        <v>44545</v>
      </c>
      <c r="H70" s="129" t="s">
        <v>45</v>
      </c>
      <c r="I70" s="187">
        <v>1</v>
      </c>
      <c r="J70" s="127" t="s">
        <v>364</v>
      </c>
      <c r="K70" s="127" t="s">
        <v>365</v>
      </c>
      <c r="L70" s="129" t="s">
        <v>167</v>
      </c>
      <c r="M70" s="129" t="s">
        <v>168</v>
      </c>
      <c r="N70" s="129" t="s">
        <v>50</v>
      </c>
      <c r="O70" s="126" t="s">
        <v>87</v>
      </c>
      <c r="P70" s="127" t="s">
        <v>366</v>
      </c>
      <c r="Q70" s="130">
        <v>44648</v>
      </c>
      <c r="R70" s="130">
        <v>44727</v>
      </c>
      <c r="S70" s="131"/>
      <c r="T70" s="132"/>
      <c r="U70" s="133" t="s">
        <v>367</v>
      </c>
      <c r="V70" s="133" t="s">
        <v>90</v>
      </c>
      <c r="W70" s="133">
        <v>1</v>
      </c>
      <c r="X70" s="139">
        <v>45320</v>
      </c>
      <c r="Y70" s="193" t="s">
        <v>368</v>
      </c>
      <c r="AA70" s="124" t="s">
        <v>65</v>
      </c>
      <c r="AB70" s="127" t="s">
        <v>157</v>
      </c>
      <c r="AC70" s="126" t="s">
        <v>50</v>
      </c>
      <c r="AD70" s="134"/>
      <c r="AE70" s="134" t="str">
        <f t="shared" ca="1" si="2"/>
        <v/>
      </c>
      <c r="AF70" s="137">
        <v>1</v>
      </c>
      <c r="AG70" s="126" t="s">
        <v>50</v>
      </c>
      <c r="AH70" s="126" t="s">
        <v>50</v>
      </c>
      <c r="AI70" s="126"/>
      <c r="AJ70" s="126" t="str">
        <f t="shared" ca="1" si="3"/>
        <v>CUMPLIDA</v>
      </c>
      <c r="AK70" s="126" t="e">
        <f t="shared" ca="1" si="4"/>
        <v>#NAME?</v>
      </c>
      <c r="AL70" s="124" t="s">
        <v>369</v>
      </c>
      <c r="AM70" s="136"/>
    </row>
    <row r="71" spans="1:39" ht="18.75" customHeight="1">
      <c r="A71" s="127" t="s">
        <v>157</v>
      </c>
      <c r="B71" s="125">
        <v>69</v>
      </c>
      <c r="C71" s="126" t="e">
        <f ca="1">IF(OR(H71&lt;&gt;"", J71&lt;&gt;"", O71&lt;&gt;""),
    _xludf.TEXTJOIN("-", TRUE,
        IF(H71="NO CONFORMIDAD", "NC", IF(H71="OBSERVACIÓN", "OB", "Error")),I71,
IF(O71="CORRECCIÓN", "C", IF(O71="ACCIÓN CORRECTIVA", "AC", IF(O71="ACCIÓN DE MEJORA", "AM","Error"))),
        VLOOKUP(E71, Opciones!A$1:B$13, 2, FALSE),
        VLOOKUP(M71, Opciones!D$1:E$92, 2, FALSE),
        YEAR(G71)
    ),
"")</f>
        <v>#NAME?</v>
      </c>
      <c r="D71" s="126" t="e">
        <f t="shared" ca="1" si="6"/>
        <v>#NAME?</v>
      </c>
      <c r="E71" s="96" t="s">
        <v>363</v>
      </c>
      <c r="F71" s="127" t="str">
        <f t="shared" si="9"/>
        <v>EVALUACIÓN AL SISTEMA DE CONTROL INTERNO PROCESO DE TALENTO HUMANO - GRUPO DE GESTIÓN HUMANA VIGENCIA 2021</v>
      </c>
      <c r="G71" s="128">
        <v>44545</v>
      </c>
      <c r="H71" s="129" t="s">
        <v>45</v>
      </c>
      <c r="I71" s="187">
        <v>1</v>
      </c>
      <c r="J71" s="127" t="s">
        <v>364</v>
      </c>
      <c r="K71" s="127" t="s">
        <v>365</v>
      </c>
      <c r="L71" s="129" t="s">
        <v>167</v>
      </c>
      <c r="M71" s="129" t="s">
        <v>168</v>
      </c>
      <c r="N71" s="129" t="s">
        <v>50</v>
      </c>
      <c r="O71" s="126" t="s">
        <v>87</v>
      </c>
      <c r="P71" s="127" t="s">
        <v>370</v>
      </c>
      <c r="Q71" s="130">
        <v>44648</v>
      </c>
      <c r="R71" s="130">
        <v>44727</v>
      </c>
      <c r="S71" s="131"/>
      <c r="T71" s="132"/>
      <c r="U71" s="133" t="s">
        <v>371</v>
      </c>
      <c r="V71" s="133" t="s">
        <v>90</v>
      </c>
      <c r="W71" s="133">
        <v>1</v>
      </c>
      <c r="X71" s="139">
        <v>45320</v>
      </c>
      <c r="Y71" s="193" t="s">
        <v>372</v>
      </c>
      <c r="AA71" s="124" t="s">
        <v>65</v>
      </c>
      <c r="AB71" s="127" t="s">
        <v>157</v>
      </c>
      <c r="AC71" s="126" t="s">
        <v>50</v>
      </c>
      <c r="AD71" s="134"/>
      <c r="AE71" s="134" t="str">
        <f t="shared" ca="1" si="2"/>
        <v/>
      </c>
      <c r="AF71" s="137">
        <v>1</v>
      </c>
      <c r="AG71" s="126" t="s">
        <v>50</v>
      </c>
      <c r="AH71" s="126" t="s">
        <v>50</v>
      </c>
      <c r="AI71" s="126"/>
      <c r="AJ71" s="126" t="str">
        <f t="shared" ca="1" si="3"/>
        <v>CUMPLIDA</v>
      </c>
      <c r="AK71" s="126" t="e">
        <f t="shared" ca="1" si="4"/>
        <v>#NAME?</v>
      </c>
      <c r="AL71" s="124" t="s">
        <v>373</v>
      </c>
      <c r="AM71" s="136"/>
    </row>
    <row r="72" spans="1:39" ht="18.75" customHeight="1">
      <c r="A72" s="127" t="s">
        <v>114</v>
      </c>
      <c r="B72" s="125">
        <v>70</v>
      </c>
      <c r="C72" s="126" t="e">
        <f ca="1">IF(OR(H72&lt;&gt;"", J72&lt;&gt;"", O72&lt;&gt;""),
    _xludf.TEXTJOIN("-", TRUE,
        IF(H72="NO CONFORMIDAD", "NC", IF(H72="OBSERVACIÓN", "OB", "Error")),I72,
IF(O72="CORRECCIÓN", "C", IF(O72="ACCIÓN CORRECTIVA", "AC", IF(O72="ACCIÓN DE MEJORA", "AM","Error"))),
        VLOOKUP(E72, Opciones!A$1:B$13, 2, FALSE),
        VLOOKUP(M72, Opciones!D$1:E$92, 2, FALSE),
        YEAR(G72)
    ),
"")</f>
        <v>#NAME?</v>
      </c>
      <c r="D72" s="126" t="e">
        <f t="shared" ca="1" si="6"/>
        <v>#NAME?</v>
      </c>
      <c r="E72" s="96" t="s">
        <v>44</v>
      </c>
      <c r="F72" s="145" t="str">
        <f t="shared" si="9"/>
        <v>AUDITORÍA INTERNA PROCESO DE EDUCACIÓN AMBIENTAL Y COMUNICACIÓN - GRUPO DE COMUNICACIONES VIGENCIA 2021</v>
      </c>
      <c r="G72" s="128">
        <v>44550</v>
      </c>
      <c r="H72" s="129" t="s">
        <v>45</v>
      </c>
      <c r="I72" s="187">
        <v>1</v>
      </c>
      <c r="J72" s="127" t="s">
        <v>374</v>
      </c>
      <c r="K72" s="127" t="s">
        <v>375</v>
      </c>
      <c r="L72" s="129" t="s">
        <v>376</v>
      </c>
      <c r="M72" s="129" t="s">
        <v>119</v>
      </c>
      <c r="N72" s="129" t="s">
        <v>50</v>
      </c>
      <c r="O72" s="126" t="s">
        <v>51</v>
      </c>
      <c r="P72" s="127" t="s">
        <v>377</v>
      </c>
      <c r="Q72" s="130">
        <v>44610</v>
      </c>
      <c r="R72" s="130">
        <v>44925</v>
      </c>
      <c r="S72" s="131"/>
      <c r="T72" s="132"/>
      <c r="U72" s="133" t="s">
        <v>378</v>
      </c>
      <c r="V72" s="133" t="s">
        <v>90</v>
      </c>
      <c r="W72" s="133">
        <v>1</v>
      </c>
      <c r="AA72" s="124" t="s">
        <v>215</v>
      </c>
      <c r="AB72" s="127" t="s">
        <v>114</v>
      </c>
      <c r="AC72" s="126" t="s">
        <v>50</v>
      </c>
      <c r="AD72" s="134"/>
      <c r="AE72" s="134" t="str">
        <f t="shared" ca="1" si="2"/>
        <v/>
      </c>
      <c r="AF72" s="137">
        <v>1</v>
      </c>
      <c r="AG72" s="126" t="s">
        <v>50</v>
      </c>
      <c r="AH72" s="126" t="s">
        <v>50</v>
      </c>
      <c r="AI72" s="126"/>
      <c r="AJ72" s="126" t="str">
        <f t="shared" ca="1" si="3"/>
        <v>CUMPLIDA</v>
      </c>
      <c r="AK72" s="126" t="e">
        <f t="shared" ca="1" si="4"/>
        <v>#NAME?</v>
      </c>
      <c r="AL72" s="124" t="s">
        <v>379</v>
      </c>
      <c r="AM72" s="141">
        <v>45645</v>
      </c>
    </row>
    <row r="73" spans="1:39" ht="18.75" customHeight="1">
      <c r="A73" s="127" t="s">
        <v>114</v>
      </c>
      <c r="B73" s="125">
        <v>71</v>
      </c>
      <c r="C73" s="126" t="e">
        <f ca="1">IF(OR(H73&lt;&gt;"", J73&lt;&gt;"", O73&lt;&gt;""),
    _xludf.TEXTJOIN("-", TRUE,
        IF(H73="NO CONFORMIDAD", "NC", IF(H73="OBSERVACIÓN", "OB", "Error")),I73,
IF(O73="CORRECCIÓN", "C", IF(O73="ACCIÓN CORRECTIVA", "AC", IF(O73="ACCIÓN DE MEJORA", "AM","Error"))),
        VLOOKUP(E73, Opciones!A$1:B$13, 2, FALSE),
        VLOOKUP(M73, Opciones!D$1:E$92, 2, FALSE),
        YEAR(G73)
    ),
"")</f>
        <v>#NAME?</v>
      </c>
      <c r="D73" s="126" t="e">
        <f t="shared" ca="1" si="6"/>
        <v>#NAME?</v>
      </c>
      <c r="E73" s="96" t="s">
        <v>44</v>
      </c>
      <c r="F73" s="145" t="str">
        <f t="shared" si="9"/>
        <v>AUDITORÍA INTERNA PROCESO DE EDUCACIÓN AMBIENTAL Y COMUNICACIÓN - GRUPO DE COMUNICACIONES VIGENCIA 2021</v>
      </c>
      <c r="G73" s="128">
        <v>44550</v>
      </c>
      <c r="H73" s="129" t="s">
        <v>45</v>
      </c>
      <c r="I73" s="187">
        <v>1</v>
      </c>
      <c r="J73" s="127" t="s">
        <v>374</v>
      </c>
      <c r="K73" s="127" t="s">
        <v>375</v>
      </c>
      <c r="L73" s="129" t="s">
        <v>376</v>
      </c>
      <c r="M73" s="129" t="s">
        <v>119</v>
      </c>
      <c r="N73" s="129" t="s">
        <v>50</v>
      </c>
      <c r="O73" s="126" t="s">
        <v>87</v>
      </c>
      <c r="P73" s="127" t="s">
        <v>380</v>
      </c>
      <c r="Q73" s="130">
        <v>44610</v>
      </c>
      <c r="R73" s="130">
        <v>44925</v>
      </c>
      <c r="S73" s="131"/>
      <c r="T73" s="132"/>
      <c r="U73" s="133" t="s">
        <v>378</v>
      </c>
      <c r="V73" s="133" t="s">
        <v>90</v>
      </c>
      <c r="W73" s="133">
        <v>1</v>
      </c>
      <c r="AA73" s="124" t="s">
        <v>215</v>
      </c>
      <c r="AB73" s="127" t="s">
        <v>114</v>
      </c>
      <c r="AC73" s="126" t="s">
        <v>50</v>
      </c>
      <c r="AD73" s="134"/>
      <c r="AE73" s="134" t="str">
        <f t="shared" ca="1" si="2"/>
        <v/>
      </c>
      <c r="AF73" s="137">
        <v>1</v>
      </c>
      <c r="AG73" s="126" t="s">
        <v>50</v>
      </c>
      <c r="AH73" s="126" t="s">
        <v>50</v>
      </c>
      <c r="AI73" s="126"/>
      <c r="AJ73" s="126" t="str">
        <f t="shared" ca="1" si="3"/>
        <v>CUMPLIDA</v>
      </c>
      <c r="AK73" s="126" t="e">
        <f t="shared" ca="1" si="4"/>
        <v>#NAME?</v>
      </c>
      <c r="AL73" s="124" t="s">
        <v>379</v>
      </c>
      <c r="AM73" s="141">
        <v>45645</v>
      </c>
    </row>
    <row r="74" spans="1:39" ht="18.75" customHeight="1">
      <c r="A74" s="127" t="s">
        <v>114</v>
      </c>
      <c r="B74" s="125">
        <v>72</v>
      </c>
      <c r="C74" s="126" t="e">
        <f ca="1">IF(OR(H74&lt;&gt;"", J74&lt;&gt;"", O74&lt;&gt;""),
    _xludf.TEXTJOIN("-", TRUE,
        IF(H74="NO CONFORMIDAD", "NC", IF(H74="OBSERVACIÓN", "OB", "Error")),I74,
IF(O74="CORRECCIÓN", "C", IF(O74="ACCIÓN CORRECTIVA", "AC", IF(O74="ACCIÓN DE MEJORA", "AM","Error"))),
        VLOOKUP(E74, Opciones!A$1:B$13, 2, FALSE),
        VLOOKUP(M74, Opciones!D$1:E$92, 2, FALSE),
        YEAR(G74)
    ),
"")</f>
        <v>#NAME?</v>
      </c>
      <c r="D74" s="126" t="e">
        <f t="shared" ca="1" si="6"/>
        <v>#NAME?</v>
      </c>
      <c r="E74" s="96" t="s">
        <v>44</v>
      </c>
      <c r="F74" s="145" t="str">
        <f t="shared" si="9"/>
        <v>AUDITORÍA INTERNA PROCESO DE EDUCACIÓN AMBIENTAL Y COMUNICACIÓN - GRUPO DE COMUNICACIONES VIGENCIA 2021</v>
      </c>
      <c r="G74" s="128">
        <v>44550</v>
      </c>
      <c r="H74" s="129" t="s">
        <v>45</v>
      </c>
      <c r="I74" s="187">
        <v>2</v>
      </c>
      <c r="J74" s="127" t="s">
        <v>381</v>
      </c>
      <c r="K74" s="127" t="s">
        <v>375</v>
      </c>
      <c r="L74" s="129" t="s">
        <v>376</v>
      </c>
      <c r="M74" s="129" t="s">
        <v>119</v>
      </c>
      <c r="N74" s="129" t="s">
        <v>50</v>
      </c>
      <c r="O74" s="126" t="s">
        <v>51</v>
      </c>
      <c r="P74" s="127" t="s">
        <v>377</v>
      </c>
      <c r="Q74" s="130">
        <v>44610</v>
      </c>
      <c r="R74" s="130">
        <v>44925</v>
      </c>
      <c r="S74" s="131"/>
      <c r="T74" s="132"/>
      <c r="U74" s="133" t="s">
        <v>378</v>
      </c>
      <c r="V74" s="133" t="s">
        <v>90</v>
      </c>
      <c r="W74" s="133">
        <v>1</v>
      </c>
      <c r="AA74" s="124" t="s">
        <v>215</v>
      </c>
      <c r="AB74" s="127" t="s">
        <v>114</v>
      </c>
      <c r="AC74" s="126" t="s">
        <v>50</v>
      </c>
      <c r="AD74" s="134"/>
      <c r="AE74" s="134" t="str">
        <f t="shared" ca="1" si="2"/>
        <v/>
      </c>
      <c r="AF74" s="137">
        <v>1</v>
      </c>
      <c r="AG74" s="126" t="s">
        <v>50</v>
      </c>
      <c r="AH74" s="126" t="s">
        <v>50</v>
      </c>
      <c r="AI74" s="126"/>
      <c r="AJ74" s="126" t="str">
        <f t="shared" ca="1" si="3"/>
        <v>CUMPLIDA</v>
      </c>
      <c r="AK74" s="126" t="e">
        <f t="shared" ca="1" si="4"/>
        <v>#NAME?</v>
      </c>
      <c r="AL74" s="124" t="s">
        <v>382</v>
      </c>
      <c r="AM74" s="141">
        <v>45645</v>
      </c>
    </row>
    <row r="75" spans="1:39" ht="18.75" customHeight="1">
      <c r="A75" s="127" t="s">
        <v>114</v>
      </c>
      <c r="B75" s="125">
        <v>73</v>
      </c>
      <c r="C75" s="126" t="e">
        <f ca="1">IF(OR(H75&lt;&gt;"", J75&lt;&gt;"", O75&lt;&gt;""),
    _xludf.TEXTJOIN("-", TRUE,
        IF(H75="NO CONFORMIDAD", "NC", IF(H75="OBSERVACIÓN", "OB", "Error")),I75,
IF(O75="CORRECCIÓN", "C", IF(O75="ACCIÓN CORRECTIVA", "AC", IF(O75="ACCIÓN DE MEJORA", "AM","Error"))),
        VLOOKUP(E75, Opciones!A$1:B$13, 2, FALSE),
        VLOOKUP(M75, Opciones!D$1:E$92, 2, FALSE),
        YEAR(G75)
    ),
"")</f>
        <v>#NAME?</v>
      </c>
      <c r="D75" s="126" t="e">
        <f t="shared" ca="1" si="6"/>
        <v>#NAME?</v>
      </c>
      <c r="E75" s="96" t="s">
        <v>44</v>
      </c>
      <c r="F75" s="145" t="str">
        <f t="shared" si="9"/>
        <v>AUDITORÍA INTERNA PROCESO DE EDUCACIÓN AMBIENTAL Y COMUNICACIÓN - GRUPO DE COMUNICACIONES VIGENCIA 2021</v>
      </c>
      <c r="G75" s="128">
        <v>44550</v>
      </c>
      <c r="H75" s="129" t="s">
        <v>45</v>
      </c>
      <c r="I75" s="187">
        <v>2</v>
      </c>
      <c r="J75" s="127" t="s">
        <v>381</v>
      </c>
      <c r="K75" s="127" t="s">
        <v>375</v>
      </c>
      <c r="L75" s="129" t="s">
        <v>376</v>
      </c>
      <c r="M75" s="129" t="s">
        <v>119</v>
      </c>
      <c r="N75" s="129" t="s">
        <v>50</v>
      </c>
      <c r="O75" s="126" t="s">
        <v>87</v>
      </c>
      <c r="P75" s="127" t="s">
        <v>383</v>
      </c>
      <c r="Q75" s="130">
        <v>44610</v>
      </c>
      <c r="R75" s="130">
        <v>44925</v>
      </c>
      <c r="S75" s="131"/>
      <c r="T75" s="132"/>
      <c r="U75" s="133" t="s">
        <v>384</v>
      </c>
      <c r="V75" s="133" t="s">
        <v>90</v>
      </c>
      <c r="W75" s="133">
        <v>2</v>
      </c>
      <c r="AA75" s="124" t="s">
        <v>215</v>
      </c>
      <c r="AB75" s="127" t="s">
        <v>114</v>
      </c>
      <c r="AC75" s="126" t="s">
        <v>50</v>
      </c>
      <c r="AD75" s="134"/>
      <c r="AE75" s="134" t="str">
        <f t="shared" ca="1" si="2"/>
        <v/>
      </c>
      <c r="AF75" s="137">
        <v>1</v>
      </c>
      <c r="AG75" s="126" t="s">
        <v>50</v>
      </c>
      <c r="AH75" s="126" t="s">
        <v>50</v>
      </c>
      <c r="AI75" s="126"/>
      <c r="AJ75" s="126" t="str">
        <f t="shared" ca="1" si="3"/>
        <v>CUMPLIDA</v>
      </c>
      <c r="AK75" s="126" t="e">
        <f t="shared" ca="1" si="4"/>
        <v>#NAME?</v>
      </c>
      <c r="AL75" s="124" t="s">
        <v>382</v>
      </c>
      <c r="AM75" s="141">
        <v>45645</v>
      </c>
    </row>
    <row r="76" spans="1:39" ht="18.75" customHeight="1">
      <c r="A76" s="127" t="s">
        <v>114</v>
      </c>
      <c r="B76" s="125">
        <v>74</v>
      </c>
      <c r="C76" s="126" t="e">
        <f ca="1">IF(OR(H76&lt;&gt;"", J76&lt;&gt;"", O76&lt;&gt;""),
    _xludf.TEXTJOIN("-", TRUE,
        IF(H76="NO CONFORMIDAD", "NC", IF(H76="OBSERVACIÓN", "OB", "Error")),I76,
IF(O76="CORRECCIÓN", "C", IF(O76="ACCIÓN CORRECTIVA", "AC", IF(O76="ACCIÓN DE MEJORA", "AM","Error"))),
        VLOOKUP(E76, Opciones!A$1:B$13, 2, FALSE),
        VLOOKUP(M76, Opciones!D$1:E$92, 2, FALSE),
        YEAR(G76)
    ),
"")</f>
        <v>#NAME?</v>
      </c>
      <c r="D76" s="126" t="e">
        <f t="shared" ca="1" si="6"/>
        <v>#NAME?</v>
      </c>
      <c r="E76" s="96" t="s">
        <v>44</v>
      </c>
      <c r="F76" s="145" t="str">
        <f t="shared" si="9"/>
        <v>AUDITORÍA INTERNA PROCESO DE EDUCACIÓN AMBIENTAL Y COMUNICACIÓN - GRUPO DE COMUNICACIONES VIGENCIA 2021</v>
      </c>
      <c r="G76" s="128">
        <v>44550</v>
      </c>
      <c r="H76" s="129" t="s">
        <v>45</v>
      </c>
      <c r="I76" s="187">
        <v>3</v>
      </c>
      <c r="J76" s="127" t="s">
        <v>385</v>
      </c>
      <c r="K76" s="127" t="s">
        <v>375</v>
      </c>
      <c r="L76" s="129" t="s">
        <v>376</v>
      </c>
      <c r="M76" s="129" t="s">
        <v>119</v>
      </c>
      <c r="N76" s="129" t="s">
        <v>50</v>
      </c>
      <c r="O76" s="126" t="s">
        <v>51</v>
      </c>
      <c r="P76" s="127" t="s">
        <v>377</v>
      </c>
      <c r="Q76" s="130">
        <v>44610</v>
      </c>
      <c r="R76" s="130">
        <v>44925</v>
      </c>
      <c r="S76" s="131"/>
      <c r="T76" s="132"/>
      <c r="U76" s="133" t="s">
        <v>378</v>
      </c>
      <c r="V76" s="133" t="s">
        <v>90</v>
      </c>
      <c r="W76" s="133">
        <v>1</v>
      </c>
      <c r="AA76" s="124" t="s">
        <v>215</v>
      </c>
      <c r="AB76" s="127" t="s">
        <v>114</v>
      </c>
      <c r="AC76" s="126" t="s">
        <v>50</v>
      </c>
      <c r="AD76" s="134"/>
      <c r="AE76" s="134" t="str">
        <f t="shared" ca="1" si="2"/>
        <v/>
      </c>
      <c r="AF76" s="137">
        <v>1</v>
      </c>
      <c r="AG76" s="126" t="s">
        <v>50</v>
      </c>
      <c r="AH76" s="126" t="s">
        <v>50</v>
      </c>
      <c r="AI76" s="126"/>
      <c r="AJ76" s="126" t="str">
        <f t="shared" ca="1" si="3"/>
        <v>CUMPLIDA</v>
      </c>
      <c r="AK76" s="126" t="e">
        <f t="shared" ca="1" si="4"/>
        <v>#NAME?</v>
      </c>
      <c r="AL76" s="124" t="s">
        <v>386</v>
      </c>
      <c r="AM76" s="141">
        <v>45645</v>
      </c>
    </row>
    <row r="77" spans="1:39" ht="18.75" customHeight="1">
      <c r="A77" s="127" t="s">
        <v>114</v>
      </c>
      <c r="B77" s="125">
        <v>75</v>
      </c>
      <c r="C77" s="126" t="e">
        <f ca="1">IF(OR(H77&lt;&gt;"", J77&lt;&gt;"", O77&lt;&gt;""),
    _xludf.TEXTJOIN("-", TRUE,
        IF(H77="NO CONFORMIDAD", "NC", IF(H77="OBSERVACIÓN", "OB", "Error")),I77,
IF(O77="CORRECCIÓN", "C", IF(O77="ACCIÓN CORRECTIVA", "AC", IF(O77="ACCIÓN DE MEJORA", "AM","Error"))),
        VLOOKUP(E77, Opciones!A$1:B$13, 2, FALSE),
        VLOOKUP(M77, Opciones!D$1:E$92, 2, FALSE),
        YEAR(G77)
    ),
"")</f>
        <v>#NAME?</v>
      </c>
      <c r="D77" s="126" t="e">
        <f t="shared" ca="1" si="6"/>
        <v>#NAME?</v>
      </c>
      <c r="E77" s="96" t="s">
        <v>44</v>
      </c>
      <c r="F77" s="145" t="str">
        <f t="shared" si="9"/>
        <v>AUDITORÍA INTERNA PROCESO DE EDUCACIÓN AMBIENTAL Y COMUNICACIÓN - GRUPO DE COMUNICACIONES VIGENCIA 2021</v>
      </c>
      <c r="G77" s="128">
        <v>44550</v>
      </c>
      <c r="H77" s="129" t="s">
        <v>45</v>
      </c>
      <c r="I77" s="187">
        <v>3</v>
      </c>
      <c r="J77" s="127" t="s">
        <v>385</v>
      </c>
      <c r="K77" s="127" t="s">
        <v>375</v>
      </c>
      <c r="L77" s="129" t="s">
        <v>376</v>
      </c>
      <c r="M77" s="129" t="s">
        <v>119</v>
      </c>
      <c r="N77" s="129" t="s">
        <v>50</v>
      </c>
      <c r="O77" s="126" t="s">
        <v>87</v>
      </c>
      <c r="P77" s="127" t="s">
        <v>383</v>
      </c>
      <c r="Q77" s="130">
        <v>44610</v>
      </c>
      <c r="R77" s="130">
        <v>44925</v>
      </c>
      <c r="S77" s="131"/>
      <c r="T77" s="132"/>
      <c r="U77" s="133" t="s">
        <v>384</v>
      </c>
      <c r="V77" s="133" t="s">
        <v>90</v>
      </c>
      <c r="W77" s="133">
        <v>2</v>
      </c>
      <c r="AA77" s="124" t="s">
        <v>215</v>
      </c>
      <c r="AB77" s="127" t="s">
        <v>114</v>
      </c>
      <c r="AC77" s="126" t="s">
        <v>50</v>
      </c>
      <c r="AD77" s="134"/>
      <c r="AE77" s="134" t="str">
        <f t="shared" ca="1" si="2"/>
        <v/>
      </c>
      <c r="AF77" s="137">
        <v>1</v>
      </c>
      <c r="AG77" s="126" t="s">
        <v>50</v>
      </c>
      <c r="AH77" s="126" t="s">
        <v>50</v>
      </c>
      <c r="AI77" s="126"/>
      <c r="AJ77" s="126" t="str">
        <f t="shared" ca="1" si="3"/>
        <v>CUMPLIDA</v>
      </c>
      <c r="AK77" s="126" t="e">
        <f t="shared" ca="1" si="4"/>
        <v>#NAME?</v>
      </c>
      <c r="AL77" s="124" t="s">
        <v>386</v>
      </c>
      <c r="AM77" s="141">
        <v>45645</v>
      </c>
    </row>
    <row r="78" spans="1:39" ht="18.75" customHeight="1">
      <c r="A78" s="127" t="s">
        <v>114</v>
      </c>
      <c r="B78" s="125">
        <v>76</v>
      </c>
      <c r="C78" s="126" t="e">
        <f ca="1">IF(OR(H78&lt;&gt;"", J78&lt;&gt;"", O78&lt;&gt;""),
    _xludf.TEXTJOIN("-", TRUE,
        IF(H78="NO CONFORMIDAD", "NC", IF(H78="OBSERVACIÓN", "OB", "Error")),I78,
IF(O78="CORRECCIÓN", "C", IF(O78="ACCIÓN CORRECTIVA", "AC", IF(O78="ACCIÓN DE MEJORA", "AM","Error"))),
        VLOOKUP(E78, Opciones!A$1:B$13, 2, FALSE),
        VLOOKUP(M78, Opciones!D$1:E$92, 2, FALSE),
        YEAR(G78)
    ),
"")</f>
        <v>#NAME?</v>
      </c>
      <c r="D78" s="126" t="e">
        <f t="shared" ca="1" si="6"/>
        <v>#NAME?</v>
      </c>
      <c r="E78" s="96" t="s">
        <v>44</v>
      </c>
      <c r="F78" s="145" t="str">
        <f t="shared" si="9"/>
        <v>AUDITORÍA INTERNA PROCESO DE EDUCACIÓN AMBIENTAL Y COMUNICACIÓN - GRUPO DE COMUNICACIONES VIGENCIA 2021</v>
      </c>
      <c r="G78" s="128">
        <v>44550</v>
      </c>
      <c r="H78" s="129" t="s">
        <v>45</v>
      </c>
      <c r="I78" s="187">
        <v>4</v>
      </c>
      <c r="J78" s="127" t="s">
        <v>387</v>
      </c>
      <c r="K78" s="127" t="s">
        <v>375</v>
      </c>
      <c r="L78" s="129" t="s">
        <v>376</v>
      </c>
      <c r="M78" s="129" t="s">
        <v>119</v>
      </c>
      <c r="N78" s="129" t="s">
        <v>50</v>
      </c>
      <c r="O78" s="126" t="s">
        <v>51</v>
      </c>
      <c r="P78" s="127" t="s">
        <v>377</v>
      </c>
      <c r="Q78" s="130">
        <v>44610</v>
      </c>
      <c r="R78" s="130">
        <v>44925</v>
      </c>
      <c r="S78" s="131"/>
      <c r="T78" s="132"/>
      <c r="U78" s="133" t="s">
        <v>378</v>
      </c>
      <c r="V78" s="133" t="s">
        <v>90</v>
      </c>
      <c r="W78" s="133">
        <v>1</v>
      </c>
      <c r="AA78" s="124" t="s">
        <v>215</v>
      </c>
      <c r="AB78" s="127" t="s">
        <v>114</v>
      </c>
      <c r="AC78" s="126" t="s">
        <v>50</v>
      </c>
      <c r="AD78" s="134"/>
      <c r="AE78" s="134" t="str">
        <f t="shared" ca="1" si="2"/>
        <v/>
      </c>
      <c r="AF78" s="137">
        <v>1</v>
      </c>
      <c r="AG78" s="126" t="s">
        <v>50</v>
      </c>
      <c r="AH78" s="126" t="s">
        <v>50</v>
      </c>
      <c r="AI78" s="126"/>
      <c r="AJ78" s="126" t="str">
        <f t="shared" ca="1" si="3"/>
        <v>CUMPLIDA</v>
      </c>
      <c r="AK78" s="126" t="e">
        <f t="shared" ca="1" si="4"/>
        <v>#NAME?</v>
      </c>
      <c r="AL78" s="124" t="s">
        <v>388</v>
      </c>
      <c r="AM78" s="141">
        <v>45645</v>
      </c>
    </row>
    <row r="79" spans="1:39" ht="18.75" customHeight="1">
      <c r="A79" s="127" t="s">
        <v>114</v>
      </c>
      <c r="B79" s="125">
        <v>77</v>
      </c>
      <c r="C79" s="126" t="e">
        <f ca="1">IF(OR(H79&lt;&gt;"", J79&lt;&gt;"", O79&lt;&gt;""),
    _xludf.TEXTJOIN("-", TRUE,
        IF(H79="NO CONFORMIDAD", "NC", IF(H79="OBSERVACIÓN", "OB", "Error")),I79,
IF(O79="CORRECCIÓN", "C", IF(O79="ACCIÓN CORRECTIVA", "AC", IF(O79="ACCIÓN DE MEJORA", "AM","Error"))),
        VLOOKUP(E79, Opciones!A$1:B$13, 2, FALSE),
        VLOOKUP(M79, Opciones!D$1:E$92, 2, FALSE),
        YEAR(G79)
    ),
"")</f>
        <v>#NAME?</v>
      </c>
      <c r="D79" s="126" t="e">
        <f t="shared" ca="1" si="6"/>
        <v>#NAME?</v>
      </c>
      <c r="E79" s="96" t="s">
        <v>44</v>
      </c>
      <c r="F79" s="145" t="str">
        <f t="shared" si="9"/>
        <v>AUDITORÍA INTERNA PROCESO DE EDUCACIÓN AMBIENTAL Y COMUNICACIÓN - GRUPO DE COMUNICACIONES VIGENCIA 2021</v>
      </c>
      <c r="G79" s="128">
        <v>44550</v>
      </c>
      <c r="H79" s="129" t="s">
        <v>45</v>
      </c>
      <c r="I79" s="187">
        <v>4</v>
      </c>
      <c r="J79" s="127" t="s">
        <v>389</v>
      </c>
      <c r="K79" s="127" t="s">
        <v>375</v>
      </c>
      <c r="L79" s="129" t="s">
        <v>376</v>
      </c>
      <c r="M79" s="129" t="s">
        <v>119</v>
      </c>
      <c r="N79" s="129" t="s">
        <v>50</v>
      </c>
      <c r="O79" s="126" t="s">
        <v>87</v>
      </c>
      <c r="P79" s="127" t="s">
        <v>383</v>
      </c>
      <c r="Q79" s="130">
        <v>44610</v>
      </c>
      <c r="R79" s="130">
        <v>44925</v>
      </c>
      <c r="S79" s="131"/>
      <c r="T79" s="132"/>
      <c r="U79" s="133" t="s">
        <v>384</v>
      </c>
      <c r="V79" s="133" t="s">
        <v>90</v>
      </c>
      <c r="W79" s="133">
        <v>2</v>
      </c>
      <c r="AA79" s="124" t="s">
        <v>215</v>
      </c>
      <c r="AB79" s="127" t="s">
        <v>114</v>
      </c>
      <c r="AC79" s="126" t="s">
        <v>50</v>
      </c>
      <c r="AD79" s="134"/>
      <c r="AE79" s="134" t="str">
        <f t="shared" ca="1" si="2"/>
        <v/>
      </c>
      <c r="AF79" s="137">
        <v>1</v>
      </c>
      <c r="AG79" s="126" t="s">
        <v>50</v>
      </c>
      <c r="AH79" s="126" t="s">
        <v>50</v>
      </c>
      <c r="AI79" s="126"/>
      <c r="AJ79" s="126" t="str">
        <f t="shared" ca="1" si="3"/>
        <v>CUMPLIDA</v>
      </c>
      <c r="AK79" s="126" t="e">
        <f t="shared" ca="1" si="4"/>
        <v>#NAME?</v>
      </c>
      <c r="AL79" s="124" t="s">
        <v>388</v>
      </c>
      <c r="AM79" s="141">
        <v>45645</v>
      </c>
    </row>
    <row r="80" spans="1:39" ht="18.75" customHeight="1">
      <c r="A80" s="127" t="s">
        <v>114</v>
      </c>
      <c r="B80" s="125">
        <v>78</v>
      </c>
      <c r="C80" s="126" t="e">
        <f ca="1">IF(OR(H80&lt;&gt;"", J80&lt;&gt;"", O80&lt;&gt;""),
    _xludf.TEXTJOIN("-", TRUE,
        IF(H80="NO CONFORMIDAD", "NC", IF(H80="OBSERVACIÓN", "OB", "Error")),I80,
IF(O80="CORRECCIÓN", "C", IF(O80="ACCIÓN CORRECTIVA", "AC", IF(O80="ACCIÓN DE MEJORA", "AM","Error"))),
        VLOOKUP(E80, Opciones!A$1:B$13, 2, FALSE),
        VLOOKUP(M80, Opciones!D$1:E$92, 2, FALSE),
        YEAR(G80)
    ),
"")</f>
        <v>#NAME?</v>
      </c>
      <c r="D80" s="126" t="e">
        <f t="shared" ca="1" si="6"/>
        <v>#NAME?</v>
      </c>
      <c r="E80" s="96" t="s">
        <v>44</v>
      </c>
      <c r="F80" s="145" t="str">
        <f t="shared" si="9"/>
        <v>AUDITORÍA INTERNA PROCESO DE EDUCACIÓN AMBIENTAL Y COMUNICACIÓN - GRUPO DE COMUNICACIONES VIGENCIA 2021</v>
      </c>
      <c r="G80" s="128">
        <v>44550</v>
      </c>
      <c r="H80" s="129" t="s">
        <v>45</v>
      </c>
      <c r="I80" s="187">
        <v>5</v>
      </c>
      <c r="J80" s="127" t="s">
        <v>390</v>
      </c>
      <c r="K80" s="127" t="s">
        <v>375</v>
      </c>
      <c r="L80" s="129" t="s">
        <v>376</v>
      </c>
      <c r="M80" s="129" t="s">
        <v>119</v>
      </c>
      <c r="N80" s="129" t="s">
        <v>50</v>
      </c>
      <c r="O80" s="126" t="s">
        <v>51</v>
      </c>
      <c r="P80" s="127" t="s">
        <v>377</v>
      </c>
      <c r="Q80" s="130">
        <v>44610</v>
      </c>
      <c r="R80" s="130">
        <v>44925</v>
      </c>
      <c r="S80" s="131"/>
      <c r="T80" s="132"/>
      <c r="U80" s="133" t="s">
        <v>378</v>
      </c>
      <c r="V80" s="133" t="s">
        <v>90</v>
      </c>
      <c r="W80" s="133">
        <v>1</v>
      </c>
      <c r="AA80" s="124" t="s">
        <v>215</v>
      </c>
      <c r="AB80" s="127" t="s">
        <v>114</v>
      </c>
      <c r="AC80" s="126" t="s">
        <v>50</v>
      </c>
      <c r="AD80" s="134"/>
      <c r="AE80" s="134" t="str">
        <f t="shared" ca="1" si="2"/>
        <v/>
      </c>
      <c r="AF80" s="137">
        <v>1</v>
      </c>
      <c r="AG80" s="126" t="s">
        <v>50</v>
      </c>
      <c r="AH80" s="126" t="s">
        <v>50</v>
      </c>
      <c r="AI80" s="126"/>
      <c r="AJ80" s="126" t="str">
        <f t="shared" ca="1" si="3"/>
        <v>CUMPLIDA</v>
      </c>
      <c r="AK80" s="126" t="e">
        <f t="shared" ca="1" si="4"/>
        <v>#NAME?</v>
      </c>
      <c r="AL80" s="124" t="s">
        <v>391</v>
      </c>
      <c r="AM80" s="141">
        <v>45645</v>
      </c>
    </row>
    <row r="81" spans="1:39" ht="18.75" customHeight="1">
      <c r="A81" s="127" t="s">
        <v>114</v>
      </c>
      <c r="B81" s="125">
        <v>79</v>
      </c>
      <c r="C81" s="126" t="e">
        <f ca="1">IF(OR(H81&lt;&gt;"", J81&lt;&gt;"", O81&lt;&gt;""),
    _xludf.TEXTJOIN("-", TRUE,
        IF(H81="NO CONFORMIDAD", "NC", IF(H81="OBSERVACIÓN", "OB", "Error")),I81,
IF(O81="CORRECCIÓN", "C", IF(O81="ACCIÓN CORRECTIVA", "AC", IF(O81="ACCIÓN DE MEJORA", "AM","Error"))),
        VLOOKUP(E81, Opciones!A$1:B$13, 2, FALSE),
        VLOOKUP(M81, Opciones!D$1:E$92, 2, FALSE),
        YEAR(G81)
    ),
"")</f>
        <v>#NAME?</v>
      </c>
      <c r="D81" s="126" t="e">
        <f t="shared" ca="1" si="6"/>
        <v>#NAME?</v>
      </c>
      <c r="E81" s="96" t="s">
        <v>44</v>
      </c>
      <c r="F81" s="145" t="str">
        <f t="shared" si="9"/>
        <v>AUDITORÍA INTERNA PROCESO DE EDUCACIÓN AMBIENTAL Y COMUNICACIÓN - GRUPO DE COMUNICACIONES VIGENCIA 2021</v>
      </c>
      <c r="G81" s="128">
        <v>44550</v>
      </c>
      <c r="H81" s="129" t="s">
        <v>45</v>
      </c>
      <c r="I81" s="187">
        <v>5</v>
      </c>
      <c r="J81" s="127" t="s">
        <v>392</v>
      </c>
      <c r="K81" s="127" t="s">
        <v>375</v>
      </c>
      <c r="L81" s="129" t="s">
        <v>376</v>
      </c>
      <c r="M81" s="129" t="s">
        <v>119</v>
      </c>
      <c r="N81" s="129" t="s">
        <v>50</v>
      </c>
      <c r="O81" s="126" t="s">
        <v>87</v>
      </c>
      <c r="P81" s="127" t="s">
        <v>383</v>
      </c>
      <c r="Q81" s="130">
        <v>44610</v>
      </c>
      <c r="R81" s="130">
        <v>44925</v>
      </c>
      <c r="S81" s="131"/>
      <c r="T81" s="132"/>
      <c r="U81" s="133" t="s">
        <v>384</v>
      </c>
      <c r="V81" s="133" t="s">
        <v>90</v>
      </c>
      <c r="W81" s="133">
        <v>2</v>
      </c>
      <c r="AA81" s="124" t="s">
        <v>215</v>
      </c>
      <c r="AB81" s="127" t="s">
        <v>114</v>
      </c>
      <c r="AC81" s="126" t="s">
        <v>50</v>
      </c>
      <c r="AD81" s="134"/>
      <c r="AE81" s="134" t="str">
        <f t="shared" ca="1" si="2"/>
        <v/>
      </c>
      <c r="AF81" s="137">
        <v>1</v>
      </c>
      <c r="AG81" s="126" t="s">
        <v>50</v>
      </c>
      <c r="AH81" s="126" t="s">
        <v>50</v>
      </c>
      <c r="AI81" s="126"/>
      <c r="AJ81" s="126" t="str">
        <f t="shared" ca="1" si="3"/>
        <v>CUMPLIDA</v>
      </c>
      <c r="AK81" s="126" t="e">
        <f t="shared" ca="1" si="4"/>
        <v>#NAME?</v>
      </c>
      <c r="AL81" s="124" t="s">
        <v>391</v>
      </c>
      <c r="AM81" s="141">
        <v>45645</v>
      </c>
    </row>
    <row r="82" spans="1:39" ht="18.75" customHeight="1">
      <c r="A82" s="127" t="s">
        <v>114</v>
      </c>
      <c r="B82" s="125">
        <v>80</v>
      </c>
      <c r="C82" s="126" t="e">
        <f ca="1">IF(OR(H82&lt;&gt;"", J82&lt;&gt;"", O82&lt;&gt;""),
    _xludf.TEXTJOIN("-", TRUE,
        IF(H82="NO CONFORMIDAD", "NC", IF(H82="OBSERVACIÓN", "OB", "Error")),I82,
IF(O82="CORRECCIÓN", "C", IF(O82="ACCIÓN CORRECTIVA", "AC", IF(O82="ACCIÓN DE MEJORA", "AM","Error"))),
        VLOOKUP(E82, Opciones!A$1:B$13, 2, FALSE),
        VLOOKUP(M82, Opciones!D$1:E$92, 2, FALSE),
        YEAR(G82)
    ),
"")</f>
        <v>#NAME?</v>
      </c>
      <c r="D82" s="126" t="e">
        <f t="shared" ca="1" si="6"/>
        <v>#NAME?</v>
      </c>
      <c r="E82" s="96" t="s">
        <v>44</v>
      </c>
      <c r="F82" s="145" t="str">
        <f t="shared" si="9"/>
        <v>AUDITORÍA INTERNA PROCESO DE EDUCACIÓN AMBIENTAL Y COMUNICACIÓN - GRUPO DE COMUNICACIONES VIGENCIA 2021</v>
      </c>
      <c r="G82" s="128">
        <v>44550</v>
      </c>
      <c r="H82" s="129" t="s">
        <v>45</v>
      </c>
      <c r="I82" s="187">
        <v>6</v>
      </c>
      <c r="J82" s="127" t="s">
        <v>393</v>
      </c>
      <c r="K82" s="127" t="s">
        <v>375</v>
      </c>
      <c r="L82" s="129" t="s">
        <v>376</v>
      </c>
      <c r="M82" s="129" t="s">
        <v>119</v>
      </c>
      <c r="N82" s="129" t="s">
        <v>50</v>
      </c>
      <c r="O82" s="126" t="s">
        <v>51</v>
      </c>
      <c r="P82" s="127" t="s">
        <v>377</v>
      </c>
      <c r="Q82" s="130">
        <v>44610</v>
      </c>
      <c r="R82" s="130">
        <v>44925</v>
      </c>
      <c r="S82" s="131"/>
      <c r="T82" s="132"/>
      <c r="U82" s="133" t="s">
        <v>378</v>
      </c>
      <c r="V82" s="133" t="s">
        <v>90</v>
      </c>
      <c r="W82" s="133">
        <v>1</v>
      </c>
      <c r="AA82" s="124" t="s">
        <v>215</v>
      </c>
      <c r="AB82" s="127" t="s">
        <v>114</v>
      </c>
      <c r="AC82" s="126" t="s">
        <v>50</v>
      </c>
      <c r="AD82" s="134"/>
      <c r="AE82" s="134" t="str">
        <f t="shared" ca="1" si="2"/>
        <v/>
      </c>
      <c r="AF82" s="137">
        <v>1</v>
      </c>
      <c r="AG82" s="126" t="s">
        <v>50</v>
      </c>
      <c r="AH82" s="126" t="s">
        <v>50</v>
      </c>
      <c r="AI82" s="126"/>
      <c r="AJ82" s="126" t="str">
        <f t="shared" ca="1" si="3"/>
        <v>CUMPLIDA</v>
      </c>
      <c r="AK82" s="126" t="e">
        <f t="shared" ca="1" si="4"/>
        <v>#NAME?</v>
      </c>
      <c r="AL82" s="124" t="s">
        <v>394</v>
      </c>
      <c r="AM82" s="141">
        <v>45645</v>
      </c>
    </row>
    <row r="83" spans="1:39" ht="18.75" customHeight="1">
      <c r="A83" s="127" t="s">
        <v>114</v>
      </c>
      <c r="B83" s="125">
        <v>81</v>
      </c>
      <c r="C83" s="126" t="e">
        <f ca="1">IF(OR(H83&lt;&gt;"", J83&lt;&gt;"", O83&lt;&gt;""),
    _xludf.TEXTJOIN("-", TRUE,
        IF(H83="NO CONFORMIDAD", "NC", IF(H83="OBSERVACIÓN", "OB", "Error")),I83,
IF(O83="CORRECCIÓN", "C", IF(O83="ACCIÓN CORRECTIVA", "AC", IF(O83="ACCIÓN DE MEJORA", "AM","Error"))),
        VLOOKUP(E83, Opciones!A$1:B$13, 2, FALSE),
        VLOOKUP(M83, Opciones!D$1:E$92, 2, FALSE),
        YEAR(G83)
    ),
"")</f>
        <v>#NAME?</v>
      </c>
      <c r="D83" s="126" t="e">
        <f t="shared" ca="1" si="6"/>
        <v>#NAME?</v>
      </c>
      <c r="E83" s="96" t="s">
        <v>44</v>
      </c>
      <c r="F83" s="145" t="str">
        <f t="shared" si="9"/>
        <v>AUDITORÍA INTERNA PROCESO DE EDUCACIÓN AMBIENTAL Y COMUNICACIÓN - GRUPO DE COMUNICACIONES VIGENCIA 2021</v>
      </c>
      <c r="G83" s="128">
        <v>44550</v>
      </c>
      <c r="H83" s="129" t="s">
        <v>45</v>
      </c>
      <c r="I83" s="187">
        <v>6</v>
      </c>
      <c r="J83" s="127" t="s">
        <v>395</v>
      </c>
      <c r="K83" s="127" t="s">
        <v>375</v>
      </c>
      <c r="L83" s="129" t="s">
        <v>376</v>
      </c>
      <c r="M83" s="129" t="s">
        <v>119</v>
      </c>
      <c r="N83" s="129" t="s">
        <v>50</v>
      </c>
      <c r="O83" s="126" t="s">
        <v>87</v>
      </c>
      <c r="P83" s="127" t="s">
        <v>383</v>
      </c>
      <c r="Q83" s="130">
        <v>44610</v>
      </c>
      <c r="R83" s="130">
        <v>44925</v>
      </c>
      <c r="S83" s="131"/>
      <c r="T83" s="132"/>
      <c r="U83" s="133" t="s">
        <v>384</v>
      </c>
      <c r="V83" s="133" t="s">
        <v>90</v>
      </c>
      <c r="W83" s="133">
        <v>2</v>
      </c>
      <c r="AA83" s="124" t="s">
        <v>215</v>
      </c>
      <c r="AB83" s="127" t="s">
        <v>114</v>
      </c>
      <c r="AC83" s="126" t="s">
        <v>50</v>
      </c>
      <c r="AD83" s="134"/>
      <c r="AE83" s="134" t="str">
        <f t="shared" ca="1" si="2"/>
        <v/>
      </c>
      <c r="AF83" s="137">
        <v>1</v>
      </c>
      <c r="AG83" s="126" t="s">
        <v>50</v>
      </c>
      <c r="AH83" s="126" t="s">
        <v>50</v>
      </c>
      <c r="AI83" s="126"/>
      <c r="AJ83" s="126" t="str">
        <f t="shared" ca="1" si="3"/>
        <v>CUMPLIDA</v>
      </c>
      <c r="AK83" s="126" t="e">
        <f t="shared" ca="1" si="4"/>
        <v>#NAME?</v>
      </c>
      <c r="AL83" s="124" t="s">
        <v>394</v>
      </c>
      <c r="AM83" s="141">
        <v>45645</v>
      </c>
    </row>
    <row r="84" spans="1:39" ht="18.75" customHeight="1">
      <c r="A84" s="127" t="s">
        <v>114</v>
      </c>
      <c r="B84" s="125">
        <v>82</v>
      </c>
      <c r="C84" s="126" t="e">
        <f ca="1">IF(OR(H84&lt;&gt;"", J84&lt;&gt;"", O84&lt;&gt;""),
    _xludf.TEXTJOIN("-", TRUE,
        IF(H84="NO CONFORMIDAD", "NC", IF(H84="OBSERVACIÓN", "OB", "Error")),I84,
IF(O84="CORRECCIÓN", "C", IF(O84="ACCIÓN CORRECTIVA", "AC", IF(O84="ACCIÓN DE MEJORA", "AM","Error"))),
        VLOOKUP(E84, Opciones!A$1:B$13, 2, FALSE),
        VLOOKUP(M84, Opciones!D$1:E$92, 2, FALSE),
        YEAR(G84)
    ),
"")</f>
        <v>#NAME?</v>
      </c>
      <c r="D84" s="126" t="e">
        <f t="shared" ca="1" si="6"/>
        <v>#NAME?</v>
      </c>
      <c r="E84" s="96" t="s">
        <v>44</v>
      </c>
      <c r="F84" s="145" t="str">
        <f t="shared" si="9"/>
        <v>AUDITORÍA INTERNA PROCESO DE EDUCACIÓN AMBIENTAL Y COMUNICACIÓN - GRUPO DE COMUNICACIONES VIGENCIA 2021</v>
      </c>
      <c r="G84" s="128">
        <v>44550</v>
      </c>
      <c r="H84" s="129" t="s">
        <v>45</v>
      </c>
      <c r="I84" s="187">
        <v>7</v>
      </c>
      <c r="J84" s="127" t="s">
        <v>396</v>
      </c>
      <c r="K84" s="127" t="s">
        <v>375</v>
      </c>
      <c r="L84" s="129" t="s">
        <v>376</v>
      </c>
      <c r="M84" s="129" t="s">
        <v>119</v>
      </c>
      <c r="N84" s="129" t="s">
        <v>50</v>
      </c>
      <c r="O84" s="126" t="s">
        <v>51</v>
      </c>
      <c r="P84" s="127" t="s">
        <v>377</v>
      </c>
      <c r="Q84" s="130">
        <v>44610</v>
      </c>
      <c r="R84" s="130">
        <v>44925</v>
      </c>
      <c r="S84" s="131"/>
      <c r="T84" s="132"/>
      <c r="U84" s="133" t="s">
        <v>378</v>
      </c>
      <c r="V84" s="133" t="s">
        <v>90</v>
      </c>
      <c r="W84" s="133">
        <v>1</v>
      </c>
      <c r="AA84" s="124" t="s">
        <v>215</v>
      </c>
      <c r="AB84" s="127" t="s">
        <v>114</v>
      </c>
      <c r="AC84" s="126" t="s">
        <v>50</v>
      </c>
      <c r="AD84" s="134"/>
      <c r="AE84" s="134" t="str">
        <f t="shared" ca="1" si="2"/>
        <v/>
      </c>
      <c r="AF84" s="137"/>
      <c r="AG84" s="126" t="s">
        <v>50</v>
      </c>
      <c r="AH84" s="126" t="s">
        <v>50</v>
      </c>
      <c r="AI84" s="126"/>
      <c r="AJ84" s="126">
        <f t="shared" ca="1" si="3"/>
        <v>-823</v>
      </c>
      <c r="AK84" s="126" t="e">
        <f t="shared" ca="1" si="4"/>
        <v>#NAME?</v>
      </c>
      <c r="AL84" s="124" t="s">
        <v>397</v>
      </c>
      <c r="AM84" s="141">
        <v>45645</v>
      </c>
    </row>
    <row r="85" spans="1:39" ht="18.75" customHeight="1">
      <c r="A85" s="127" t="s">
        <v>114</v>
      </c>
      <c r="B85" s="125">
        <v>83</v>
      </c>
      <c r="C85" s="126" t="e">
        <f ca="1">IF(OR(H85&lt;&gt;"", J85&lt;&gt;"", O85&lt;&gt;""),
    _xludf.TEXTJOIN("-", TRUE,
        IF(H85="NO CONFORMIDAD", "NC", IF(H85="OBSERVACIÓN", "OB", "Error")),I85,
IF(O85="CORRECCIÓN", "C", IF(O85="ACCIÓN CORRECTIVA", "AC", IF(O85="ACCIÓN DE MEJORA", "AM","Error"))),
        VLOOKUP(E85, Opciones!A$1:B$13, 2, FALSE),
        VLOOKUP(M85, Opciones!D$1:E$92, 2, FALSE),
        YEAR(G85)
    ),
"")</f>
        <v>#NAME?</v>
      </c>
      <c r="D85" s="126" t="e">
        <f t="shared" ca="1" si="6"/>
        <v>#NAME?</v>
      </c>
      <c r="E85" s="96" t="s">
        <v>44</v>
      </c>
      <c r="F85" s="145" t="str">
        <f t="shared" si="9"/>
        <v>AUDITORÍA INTERNA PROCESO DE EDUCACIÓN AMBIENTAL Y COMUNICACIÓN - GRUPO DE COMUNICACIONES VIGENCIA 2021</v>
      </c>
      <c r="G85" s="128">
        <v>44550</v>
      </c>
      <c r="H85" s="129" t="s">
        <v>45</v>
      </c>
      <c r="I85" s="187">
        <v>7</v>
      </c>
      <c r="J85" s="127" t="s">
        <v>398</v>
      </c>
      <c r="K85" s="127" t="s">
        <v>375</v>
      </c>
      <c r="L85" s="129" t="s">
        <v>376</v>
      </c>
      <c r="M85" s="129" t="s">
        <v>119</v>
      </c>
      <c r="N85" s="129" t="s">
        <v>50</v>
      </c>
      <c r="O85" s="126" t="s">
        <v>87</v>
      </c>
      <c r="P85" s="127" t="s">
        <v>383</v>
      </c>
      <c r="Q85" s="130">
        <v>44610</v>
      </c>
      <c r="R85" s="130">
        <v>44925</v>
      </c>
      <c r="S85" s="131"/>
      <c r="T85" s="132"/>
      <c r="U85" s="133" t="s">
        <v>384</v>
      </c>
      <c r="V85" s="133" t="s">
        <v>90</v>
      </c>
      <c r="W85" s="133">
        <v>2</v>
      </c>
      <c r="AA85" s="124" t="s">
        <v>215</v>
      </c>
      <c r="AB85" s="127" t="s">
        <v>114</v>
      </c>
      <c r="AC85" s="126" t="s">
        <v>50</v>
      </c>
      <c r="AD85" s="134"/>
      <c r="AE85" s="134" t="str">
        <f t="shared" ca="1" si="2"/>
        <v/>
      </c>
      <c r="AF85" s="137"/>
      <c r="AG85" s="126" t="s">
        <v>50</v>
      </c>
      <c r="AH85" s="126" t="s">
        <v>50</v>
      </c>
      <c r="AI85" s="126"/>
      <c r="AJ85" s="126">
        <f t="shared" ca="1" si="3"/>
        <v>-823</v>
      </c>
      <c r="AK85" s="126" t="e">
        <f t="shared" ca="1" si="4"/>
        <v>#NAME?</v>
      </c>
      <c r="AL85" s="124" t="s">
        <v>397</v>
      </c>
      <c r="AM85" s="141">
        <v>45645</v>
      </c>
    </row>
    <row r="86" spans="1:39" ht="18.75" customHeight="1">
      <c r="A86" s="127" t="s">
        <v>114</v>
      </c>
      <c r="B86" s="125">
        <v>84</v>
      </c>
      <c r="C86" s="126" t="e">
        <f ca="1">IF(OR(H86&lt;&gt;"", J86&lt;&gt;"", O86&lt;&gt;""),
    _xludf.TEXTJOIN("-", TRUE,
        IF(H86="NO CONFORMIDAD", "NC", IF(H86="OBSERVACIÓN", "OB", "Error")),I86,
IF(O86="CORRECCIÓN", "C", IF(O86="ACCIÓN CORRECTIVA", "AC", IF(O86="ACCIÓN DE MEJORA", "AM","Error"))),
        VLOOKUP(E86, Opciones!A$1:B$13, 2, FALSE),
        VLOOKUP(M86, Opciones!D$1:E$92, 2, FALSE),
        YEAR(G86)
    ),
"")</f>
        <v>#NAME?</v>
      </c>
      <c r="D86" s="126" t="e">
        <f t="shared" ca="1" si="6"/>
        <v>#NAME?</v>
      </c>
      <c r="E86" s="96" t="s">
        <v>44</v>
      </c>
      <c r="F86" s="145" t="str">
        <f t="shared" si="9"/>
        <v>AUDITORÍA INTERNA PROCESO DE EDUCACIÓN AMBIENTAL Y COMUNICACIÓN - GRUPO DE COMUNICACIONES VIGENCIA 2021</v>
      </c>
      <c r="G86" s="128">
        <v>44550</v>
      </c>
      <c r="H86" s="129" t="s">
        <v>45</v>
      </c>
      <c r="I86" s="187">
        <v>8</v>
      </c>
      <c r="J86" s="127" t="s">
        <v>399</v>
      </c>
      <c r="K86" s="127" t="s">
        <v>375</v>
      </c>
      <c r="L86" s="129" t="s">
        <v>376</v>
      </c>
      <c r="M86" s="129" t="s">
        <v>119</v>
      </c>
      <c r="N86" s="129" t="s">
        <v>50</v>
      </c>
      <c r="O86" s="126" t="s">
        <v>51</v>
      </c>
      <c r="P86" s="127" t="s">
        <v>377</v>
      </c>
      <c r="Q86" s="130">
        <v>44610</v>
      </c>
      <c r="R86" s="130">
        <v>44925</v>
      </c>
      <c r="S86" s="131"/>
      <c r="T86" s="132"/>
      <c r="U86" s="133" t="s">
        <v>378</v>
      </c>
      <c r="V86" s="133" t="s">
        <v>90</v>
      </c>
      <c r="W86" s="133">
        <v>1</v>
      </c>
      <c r="AA86" s="124" t="s">
        <v>215</v>
      </c>
      <c r="AB86" s="127" t="s">
        <v>114</v>
      </c>
      <c r="AC86" s="126" t="s">
        <v>50</v>
      </c>
      <c r="AD86" s="134"/>
      <c r="AE86" s="134" t="str">
        <f t="shared" ca="1" si="2"/>
        <v/>
      </c>
      <c r="AF86" s="137"/>
      <c r="AG86" s="126"/>
      <c r="AH86" s="126"/>
      <c r="AI86" s="126"/>
      <c r="AJ86" s="126">
        <f t="shared" ca="1" si="3"/>
        <v>-823</v>
      </c>
      <c r="AK86" s="126" t="e">
        <f t="shared" ca="1" si="4"/>
        <v>#NAME?</v>
      </c>
      <c r="AL86" s="124" t="s">
        <v>400</v>
      </c>
      <c r="AM86" s="141">
        <v>45645</v>
      </c>
    </row>
    <row r="87" spans="1:39" ht="18.75" customHeight="1">
      <c r="A87" s="127" t="s">
        <v>114</v>
      </c>
      <c r="B87" s="125">
        <v>85</v>
      </c>
      <c r="C87" s="126" t="e">
        <f ca="1">IF(OR(H87&lt;&gt;"", J87&lt;&gt;"", O87&lt;&gt;""),
    _xludf.TEXTJOIN("-", TRUE,
        IF(H87="NO CONFORMIDAD", "NC", IF(H87="OBSERVACIÓN", "OB", "Error")),I87,
IF(O87="CORRECCIÓN", "C", IF(O87="ACCIÓN CORRECTIVA", "AC", IF(O87="ACCIÓN DE MEJORA", "AM","Error"))),
        VLOOKUP(E87, Opciones!A$1:B$13, 2, FALSE),
        VLOOKUP(M87, Opciones!D$1:E$92, 2, FALSE),
        YEAR(G87)
    ),
"")</f>
        <v>#NAME?</v>
      </c>
      <c r="D87" s="126" t="e">
        <f t="shared" ca="1" si="6"/>
        <v>#NAME?</v>
      </c>
      <c r="E87" s="96" t="s">
        <v>44</v>
      </c>
      <c r="F87" s="145" t="str">
        <f t="shared" si="9"/>
        <v>AUDITORÍA INTERNA PROCESO DE EDUCACIÓN AMBIENTAL Y COMUNICACIÓN - GRUPO DE COMUNICACIONES VIGENCIA 2021</v>
      </c>
      <c r="G87" s="128">
        <v>44550</v>
      </c>
      <c r="H87" s="129" t="s">
        <v>45</v>
      </c>
      <c r="I87" s="187">
        <v>8</v>
      </c>
      <c r="J87" s="127" t="s">
        <v>401</v>
      </c>
      <c r="K87" s="127" t="s">
        <v>375</v>
      </c>
      <c r="L87" s="129" t="s">
        <v>376</v>
      </c>
      <c r="M87" s="129" t="s">
        <v>119</v>
      </c>
      <c r="N87" s="129" t="s">
        <v>50</v>
      </c>
      <c r="O87" s="126" t="s">
        <v>87</v>
      </c>
      <c r="P87" s="127" t="s">
        <v>383</v>
      </c>
      <c r="Q87" s="130">
        <v>44610</v>
      </c>
      <c r="R87" s="130">
        <v>44925</v>
      </c>
      <c r="S87" s="131"/>
      <c r="T87" s="132"/>
      <c r="U87" s="133" t="s">
        <v>384</v>
      </c>
      <c r="V87" s="133" t="s">
        <v>90</v>
      </c>
      <c r="W87" s="133">
        <v>2</v>
      </c>
      <c r="AA87" s="124" t="s">
        <v>215</v>
      </c>
      <c r="AB87" s="127" t="s">
        <v>114</v>
      </c>
      <c r="AC87" s="126" t="s">
        <v>50</v>
      </c>
      <c r="AD87" s="134"/>
      <c r="AE87" s="134" t="str">
        <f t="shared" ca="1" si="2"/>
        <v/>
      </c>
      <c r="AF87" s="137"/>
      <c r="AG87" s="126" t="s">
        <v>50</v>
      </c>
      <c r="AH87" s="126" t="s">
        <v>50</v>
      </c>
      <c r="AI87" s="126"/>
      <c r="AJ87" s="126">
        <f t="shared" ca="1" si="3"/>
        <v>-823</v>
      </c>
      <c r="AK87" s="126" t="e">
        <f t="shared" ca="1" si="4"/>
        <v>#NAME?</v>
      </c>
      <c r="AL87" s="124" t="s">
        <v>400</v>
      </c>
      <c r="AM87" s="141">
        <v>45645</v>
      </c>
    </row>
    <row r="88" spans="1:39" ht="18.75" customHeight="1">
      <c r="A88" s="127" t="s">
        <v>114</v>
      </c>
      <c r="B88" s="125">
        <v>86</v>
      </c>
      <c r="C88" s="126" t="e">
        <f ca="1">IF(OR(H88&lt;&gt;"", J88&lt;&gt;"", O88&lt;&gt;""),
    _xludf.TEXTJOIN("-", TRUE,
        IF(H88="NO CONFORMIDAD", "NC", IF(H88="OBSERVACIÓN", "OB", "Error")),I88,
IF(O88="CORRECCIÓN", "C", IF(O88="ACCIÓN CORRECTIVA", "AC", IF(O88="ACCIÓN DE MEJORA", "AM","Error"))),
        VLOOKUP(E88, Opciones!A$1:B$13, 2, FALSE),
        VLOOKUP(M88, Opciones!D$1:E$92, 2, FALSE),
        YEAR(G88)
    ),
"")</f>
        <v>#NAME?</v>
      </c>
      <c r="D88" s="126" t="e">
        <f t="shared" ca="1" si="6"/>
        <v>#NAME?</v>
      </c>
      <c r="E88" s="96" t="s">
        <v>44</v>
      </c>
      <c r="F88" s="145" t="str">
        <f t="shared" si="9"/>
        <v>AUDITORÍA INTERNA PROCESO DE EDUCACIÓN AMBIENTAL Y COMUNICACIÓN - GRUPO DE COMUNICACIONES VIGENCIA 2021</v>
      </c>
      <c r="G88" s="128">
        <v>44550</v>
      </c>
      <c r="H88" s="129" t="s">
        <v>45</v>
      </c>
      <c r="I88" s="187">
        <v>9</v>
      </c>
      <c r="J88" s="127" t="s">
        <v>402</v>
      </c>
      <c r="K88" s="127" t="s">
        <v>375</v>
      </c>
      <c r="L88" s="129" t="s">
        <v>376</v>
      </c>
      <c r="M88" s="129" t="s">
        <v>119</v>
      </c>
      <c r="N88" s="129" t="s">
        <v>50</v>
      </c>
      <c r="O88" s="126" t="s">
        <v>51</v>
      </c>
      <c r="P88" s="127" t="s">
        <v>377</v>
      </c>
      <c r="Q88" s="130">
        <v>44610</v>
      </c>
      <c r="R88" s="130">
        <v>44925</v>
      </c>
      <c r="S88" s="131"/>
      <c r="T88" s="132"/>
      <c r="U88" s="133" t="s">
        <v>378</v>
      </c>
      <c r="V88" s="133" t="s">
        <v>90</v>
      </c>
      <c r="W88" s="133">
        <v>1</v>
      </c>
      <c r="AA88" s="124" t="s">
        <v>215</v>
      </c>
      <c r="AB88" s="127" t="s">
        <v>114</v>
      </c>
      <c r="AC88" s="126" t="s">
        <v>50</v>
      </c>
      <c r="AD88" s="134"/>
      <c r="AE88" s="134" t="str">
        <f t="shared" ca="1" si="2"/>
        <v/>
      </c>
      <c r="AF88" s="137">
        <v>1</v>
      </c>
      <c r="AG88" s="126"/>
      <c r="AH88" s="126"/>
      <c r="AI88" s="126"/>
      <c r="AJ88" s="126" t="str">
        <f t="shared" ca="1" si="3"/>
        <v>CUMPLIDA</v>
      </c>
      <c r="AK88" s="126" t="e">
        <f t="shared" ca="1" si="4"/>
        <v>#NAME?</v>
      </c>
      <c r="AL88" s="124" t="s">
        <v>403</v>
      </c>
      <c r="AM88" s="141">
        <v>45645</v>
      </c>
    </row>
    <row r="89" spans="1:39" ht="18.75" customHeight="1">
      <c r="A89" s="127" t="s">
        <v>114</v>
      </c>
      <c r="B89" s="125">
        <v>87</v>
      </c>
      <c r="C89" s="126" t="e">
        <f ca="1">IF(OR(H89&lt;&gt;"", J89&lt;&gt;"", O89&lt;&gt;""),
    _xludf.TEXTJOIN("-", TRUE,
        IF(H89="NO CONFORMIDAD", "NC", IF(H89="OBSERVACIÓN", "OB", "Error")),I89,
IF(O89="CORRECCIÓN", "C", IF(O89="ACCIÓN CORRECTIVA", "AC", IF(O89="ACCIÓN DE MEJORA", "AM","Error"))),
        VLOOKUP(E89, Opciones!A$1:B$13, 2, FALSE),
        VLOOKUP(M89, Opciones!D$1:E$92, 2, FALSE),
        YEAR(G89)
    ),
"")</f>
        <v>#NAME?</v>
      </c>
      <c r="D89" s="126" t="e">
        <f t="shared" ca="1" si="6"/>
        <v>#NAME?</v>
      </c>
      <c r="E89" s="96" t="s">
        <v>44</v>
      </c>
      <c r="F89" s="145" t="str">
        <f t="shared" si="9"/>
        <v>AUDITORÍA INTERNA PROCESO DE EDUCACIÓN AMBIENTAL Y COMUNICACIÓN - GRUPO DE COMUNICACIONES VIGENCIA 2021</v>
      </c>
      <c r="G89" s="128">
        <v>44550</v>
      </c>
      <c r="H89" s="129" t="s">
        <v>45</v>
      </c>
      <c r="I89" s="187">
        <v>9</v>
      </c>
      <c r="J89" s="127" t="s">
        <v>402</v>
      </c>
      <c r="K89" s="127" t="s">
        <v>375</v>
      </c>
      <c r="L89" s="129" t="s">
        <v>376</v>
      </c>
      <c r="M89" s="129" t="s">
        <v>119</v>
      </c>
      <c r="N89" s="129" t="s">
        <v>50</v>
      </c>
      <c r="O89" s="126" t="s">
        <v>87</v>
      </c>
      <c r="P89" s="127" t="s">
        <v>383</v>
      </c>
      <c r="Q89" s="130">
        <v>44610</v>
      </c>
      <c r="R89" s="130">
        <v>44925</v>
      </c>
      <c r="S89" s="131"/>
      <c r="T89" s="132"/>
      <c r="U89" s="133" t="s">
        <v>404</v>
      </c>
      <c r="V89" s="133" t="s">
        <v>90</v>
      </c>
      <c r="W89" s="133">
        <v>2</v>
      </c>
      <c r="AA89" s="124" t="s">
        <v>215</v>
      </c>
      <c r="AB89" s="127" t="s">
        <v>114</v>
      </c>
      <c r="AC89" s="126" t="s">
        <v>50</v>
      </c>
      <c r="AD89" s="134"/>
      <c r="AE89" s="134" t="str">
        <f t="shared" ca="1" si="2"/>
        <v/>
      </c>
      <c r="AF89" s="137">
        <v>1</v>
      </c>
      <c r="AG89" s="126"/>
      <c r="AH89" s="126"/>
      <c r="AI89" s="126"/>
      <c r="AJ89" s="126" t="str">
        <f t="shared" ca="1" si="3"/>
        <v>CUMPLIDA</v>
      </c>
      <c r="AK89" s="126" t="e">
        <f t="shared" ca="1" si="4"/>
        <v>#NAME?</v>
      </c>
      <c r="AL89" s="124" t="s">
        <v>403</v>
      </c>
      <c r="AM89" s="141">
        <v>45645</v>
      </c>
    </row>
    <row r="90" spans="1:39" ht="18.75" customHeight="1">
      <c r="A90" s="127" t="s">
        <v>114</v>
      </c>
      <c r="B90" s="125">
        <v>88</v>
      </c>
      <c r="C90" s="126" t="e">
        <f ca="1">IF(OR(H90&lt;&gt;"", J90&lt;&gt;"", O90&lt;&gt;""),
    _xludf.TEXTJOIN("-", TRUE,
        IF(H90="NO CONFORMIDAD", "NC", IF(H90="OBSERVACIÓN", "OB", "Error")),I90,
IF(O90="CORRECCIÓN", "C", IF(O90="ACCIÓN CORRECTIVA", "AC", IF(O90="ACCIÓN DE MEJORA", "AM","Error"))),
        VLOOKUP(E90, Opciones!A$1:B$13, 2, FALSE),
        VLOOKUP(M90, Opciones!D$1:E$92, 2, FALSE),
        YEAR(G90)
    ),
"")</f>
        <v>#NAME?</v>
      </c>
      <c r="D90" s="126" t="e">
        <f t="shared" ca="1" si="6"/>
        <v>#NAME?</v>
      </c>
      <c r="E90" s="96" t="s">
        <v>44</v>
      </c>
      <c r="F90" s="145" t="str">
        <f t="shared" si="9"/>
        <v>AUDITORÍA INTERNA PROCESO DE EDUCACIÓN AMBIENTAL Y COMUNICACIÓN - GRUPO DE COMUNICACIONES VIGENCIA 2021</v>
      </c>
      <c r="G90" s="128">
        <v>44550</v>
      </c>
      <c r="H90" s="129" t="s">
        <v>45</v>
      </c>
      <c r="I90" s="187">
        <v>10</v>
      </c>
      <c r="J90" s="127" t="s">
        <v>405</v>
      </c>
      <c r="K90" s="127" t="s">
        <v>375</v>
      </c>
      <c r="L90" s="129" t="s">
        <v>376</v>
      </c>
      <c r="M90" s="129" t="s">
        <v>119</v>
      </c>
      <c r="N90" s="129" t="s">
        <v>50</v>
      </c>
      <c r="O90" s="126" t="s">
        <v>51</v>
      </c>
      <c r="P90" s="127" t="s">
        <v>377</v>
      </c>
      <c r="Q90" s="130">
        <v>44610</v>
      </c>
      <c r="R90" s="130">
        <v>44925</v>
      </c>
      <c r="S90" s="131"/>
      <c r="T90" s="132"/>
      <c r="U90" s="133" t="s">
        <v>378</v>
      </c>
      <c r="V90" s="133" t="s">
        <v>90</v>
      </c>
      <c r="W90" s="133">
        <v>1</v>
      </c>
      <c r="AA90" s="124" t="s">
        <v>215</v>
      </c>
      <c r="AB90" s="127" t="s">
        <v>114</v>
      </c>
      <c r="AC90" s="126" t="s">
        <v>50</v>
      </c>
      <c r="AD90" s="134"/>
      <c r="AE90" s="134" t="str">
        <f t="shared" ca="1" si="2"/>
        <v/>
      </c>
      <c r="AF90" s="137">
        <v>1</v>
      </c>
      <c r="AG90" s="126"/>
      <c r="AH90" s="126"/>
      <c r="AI90" s="126"/>
      <c r="AJ90" s="126" t="str">
        <f t="shared" ca="1" si="3"/>
        <v>CUMPLIDA</v>
      </c>
      <c r="AK90" s="126" t="e">
        <f t="shared" ca="1" si="4"/>
        <v>#NAME?</v>
      </c>
      <c r="AL90" s="124" t="s">
        <v>406</v>
      </c>
      <c r="AM90" s="141">
        <v>45645</v>
      </c>
    </row>
    <row r="91" spans="1:39" ht="18.75" customHeight="1">
      <c r="A91" s="127" t="s">
        <v>114</v>
      </c>
      <c r="B91" s="125">
        <v>89</v>
      </c>
      <c r="C91" s="126" t="e">
        <f ca="1">IF(OR(H91&lt;&gt;"", J91&lt;&gt;"", O91&lt;&gt;""),
    _xludf.TEXTJOIN("-", TRUE,
        IF(H91="NO CONFORMIDAD", "NC", IF(H91="OBSERVACIÓN", "OB", "Error")),I91,
IF(O91="CORRECCIÓN", "C", IF(O91="ACCIÓN CORRECTIVA", "AC", IF(O91="ACCIÓN DE MEJORA", "AM","Error"))),
        VLOOKUP(E91, Opciones!A$1:B$13, 2, FALSE),
        VLOOKUP(M91, Opciones!D$1:E$92, 2, FALSE),
        YEAR(G91)
    ),
"")</f>
        <v>#NAME?</v>
      </c>
      <c r="D91" s="126" t="e">
        <f t="shared" ca="1" si="6"/>
        <v>#NAME?</v>
      </c>
      <c r="E91" s="96" t="s">
        <v>44</v>
      </c>
      <c r="F91" s="145" t="str">
        <f t="shared" si="9"/>
        <v>AUDITORÍA INTERNA PROCESO DE EDUCACIÓN AMBIENTAL Y COMUNICACIÓN - GRUPO DE COMUNICACIONES VIGENCIA 2021</v>
      </c>
      <c r="G91" s="128">
        <v>44550</v>
      </c>
      <c r="H91" s="129" t="s">
        <v>45</v>
      </c>
      <c r="I91" s="187">
        <v>10</v>
      </c>
      <c r="J91" s="127" t="s">
        <v>405</v>
      </c>
      <c r="K91" s="127" t="s">
        <v>375</v>
      </c>
      <c r="L91" s="129" t="s">
        <v>376</v>
      </c>
      <c r="M91" s="129" t="s">
        <v>119</v>
      </c>
      <c r="N91" s="129" t="s">
        <v>50</v>
      </c>
      <c r="O91" s="126" t="s">
        <v>87</v>
      </c>
      <c r="P91" s="127" t="s">
        <v>383</v>
      </c>
      <c r="Q91" s="130">
        <v>44610</v>
      </c>
      <c r="R91" s="130">
        <v>44925</v>
      </c>
      <c r="S91" s="131"/>
      <c r="T91" s="132"/>
      <c r="U91" s="133" t="s">
        <v>384</v>
      </c>
      <c r="V91" s="133" t="s">
        <v>90</v>
      </c>
      <c r="W91" s="133">
        <v>2</v>
      </c>
      <c r="AA91" s="124" t="s">
        <v>215</v>
      </c>
      <c r="AB91" s="127" t="s">
        <v>114</v>
      </c>
      <c r="AC91" s="126" t="s">
        <v>50</v>
      </c>
      <c r="AD91" s="134"/>
      <c r="AE91" s="134" t="str">
        <f t="shared" ca="1" si="2"/>
        <v/>
      </c>
      <c r="AF91" s="137">
        <v>1</v>
      </c>
      <c r="AG91" s="126"/>
      <c r="AH91" s="126"/>
      <c r="AI91" s="126"/>
      <c r="AJ91" s="126" t="str">
        <f t="shared" ca="1" si="3"/>
        <v>CUMPLIDA</v>
      </c>
      <c r="AK91" s="126" t="e">
        <f t="shared" ca="1" si="4"/>
        <v>#NAME?</v>
      </c>
      <c r="AL91" s="124" t="s">
        <v>406</v>
      </c>
      <c r="AM91" s="141">
        <v>45645</v>
      </c>
    </row>
    <row r="92" spans="1:39" ht="18.75" customHeight="1">
      <c r="A92" s="127" t="s">
        <v>114</v>
      </c>
      <c r="B92" s="125">
        <v>90</v>
      </c>
      <c r="C92" s="126" t="e">
        <f ca="1">IF(OR(H92&lt;&gt;"", J92&lt;&gt;"", O92&lt;&gt;""),
    _xludf.TEXTJOIN("-", TRUE,
        IF(H92="NO CONFORMIDAD", "NC", IF(H92="OBSERVACIÓN", "OB", "Error")),I92,
IF(O92="CORRECCIÓN", "C", IF(O92="ACCIÓN CORRECTIVA", "AC", IF(O92="ACCIÓN DE MEJORA", "AM","Error"))),
        VLOOKUP(E92, Opciones!A$1:B$13, 2, FALSE),
        VLOOKUP(M92, Opciones!D$1:E$92, 2, FALSE),
        YEAR(G92)
    ),
"")</f>
        <v>#NAME?</v>
      </c>
      <c r="D92" s="126" t="e">
        <f t="shared" ca="1" si="6"/>
        <v>#NAME?</v>
      </c>
      <c r="E92" s="96" t="s">
        <v>44</v>
      </c>
      <c r="F92" s="145" t="str">
        <f t="shared" si="9"/>
        <v>AUDITORÍA INTERNA PROCESO DE EDUCACIÓN AMBIENTAL Y COMUNICACIÓN - GRUPO DE COMUNICACIONES VIGENCIA 2021</v>
      </c>
      <c r="G92" s="128">
        <v>44550</v>
      </c>
      <c r="H92" s="129" t="s">
        <v>45</v>
      </c>
      <c r="I92" s="187">
        <v>11</v>
      </c>
      <c r="J92" s="127" t="s">
        <v>407</v>
      </c>
      <c r="K92" s="127" t="s">
        <v>375</v>
      </c>
      <c r="L92" s="129" t="s">
        <v>376</v>
      </c>
      <c r="M92" s="129" t="s">
        <v>119</v>
      </c>
      <c r="N92" s="129" t="s">
        <v>50</v>
      </c>
      <c r="O92" s="126" t="s">
        <v>51</v>
      </c>
      <c r="P92" s="127" t="s">
        <v>377</v>
      </c>
      <c r="Q92" s="130">
        <v>44610</v>
      </c>
      <c r="R92" s="130">
        <v>44925</v>
      </c>
      <c r="S92" s="131"/>
      <c r="T92" s="132"/>
      <c r="U92" s="133" t="s">
        <v>378</v>
      </c>
      <c r="V92" s="133" t="s">
        <v>90</v>
      </c>
      <c r="W92" s="133">
        <v>1</v>
      </c>
      <c r="AA92" s="124" t="s">
        <v>215</v>
      </c>
      <c r="AB92" s="127" t="s">
        <v>114</v>
      </c>
      <c r="AC92" s="126" t="s">
        <v>50</v>
      </c>
      <c r="AD92" s="134"/>
      <c r="AE92" s="134" t="str">
        <f t="shared" ca="1" si="2"/>
        <v/>
      </c>
      <c r="AF92" s="137">
        <v>1</v>
      </c>
      <c r="AG92" s="126"/>
      <c r="AH92" s="126"/>
      <c r="AI92" s="126"/>
      <c r="AJ92" s="126" t="str">
        <f t="shared" ca="1" si="3"/>
        <v>CUMPLIDA</v>
      </c>
      <c r="AK92" s="126" t="e">
        <f t="shared" ca="1" si="4"/>
        <v>#NAME?</v>
      </c>
      <c r="AL92" s="124" t="s">
        <v>406</v>
      </c>
      <c r="AM92" s="141">
        <v>45645</v>
      </c>
    </row>
    <row r="93" spans="1:39" ht="18.75" customHeight="1">
      <c r="A93" s="127" t="s">
        <v>114</v>
      </c>
      <c r="B93" s="125">
        <v>91</v>
      </c>
      <c r="C93" s="126" t="e">
        <f ca="1">IF(OR(H93&lt;&gt;"", J93&lt;&gt;"", O93&lt;&gt;""),
    _xludf.TEXTJOIN("-", TRUE,
        IF(H93="NO CONFORMIDAD", "NC", IF(H93="OBSERVACIÓN", "OB", "Error")),I93,
IF(O93="CORRECCIÓN", "C", IF(O93="ACCIÓN CORRECTIVA", "AC", IF(O93="ACCIÓN DE MEJORA", "AM","Error"))),
        VLOOKUP(E93, Opciones!A$1:B$13, 2, FALSE),
        VLOOKUP(M93, Opciones!D$1:E$92, 2, FALSE),
        YEAR(G93)
    ),
"")</f>
        <v>#NAME?</v>
      </c>
      <c r="D93" s="126" t="e">
        <f t="shared" ca="1" si="6"/>
        <v>#NAME?</v>
      </c>
      <c r="E93" s="96" t="s">
        <v>44</v>
      </c>
      <c r="F93" s="145" t="str">
        <f t="shared" si="9"/>
        <v>AUDITORÍA INTERNA PROCESO DE EDUCACIÓN AMBIENTAL Y COMUNICACIÓN - GRUPO DE COMUNICACIONES VIGENCIA 2021</v>
      </c>
      <c r="G93" s="128">
        <v>44550</v>
      </c>
      <c r="H93" s="129" t="s">
        <v>45</v>
      </c>
      <c r="I93" s="187">
        <v>11</v>
      </c>
      <c r="J93" s="127" t="s">
        <v>407</v>
      </c>
      <c r="K93" s="127" t="s">
        <v>375</v>
      </c>
      <c r="L93" s="129" t="s">
        <v>376</v>
      </c>
      <c r="M93" s="129" t="s">
        <v>119</v>
      </c>
      <c r="N93" s="129" t="s">
        <v>50</v>
      </c>
      <c r="O93" s="126" t="s">
        <v>87</v>
      </c>
      <c r="P93" s="127" t="s">
        <v>383</v>
      </c>
      <c r="Q93" s="130">
        <v>44610</v>
      </c>
      <c r="R93" s="130">
        <v>44925</v>
      </c>
      <c r="S93" s="131"/>
      <c r="T93" s="132"/>
      <c r="U93" s="133" t="s">
        <v>384</v>
      </c>
      <c r="V93" s="133" t="s">
        <v>90</v>
      </c>
      <c r="W93" s="133">
        <v>2</v>
      </c>
      <c r="AA93" s="124" t="s">
        <v>215</v>
      </c>
      <c r="AB93" s="127" t="s">
        <v>114</v>
      </c>
      <c r="AC93" s="126" t="s">
        <v>50</v>
      </c>
      <c r="AD93" s="134"/>
      <c r="AE93" s="134" t="str">
        <f t="shared" ca="1" si="2"/>
        <v/>
      </c>
      <c r="AF93" s="137">
        <v>1</v>
      </c>
      <c r="AG93" s="126"/>
      <c r="AH93" s="126"/>
      <c r="AI93" s="126"/>
      <c r="AJ93" s="126" t="str">
        <f t="shared" ca="1" si="3"/>
        <v>CUMPLIDA</v>
      </c>
      <c r="AK93" s="126" t="e">
        <f t="shared" ca="1" si="4"/>
        <v>#NAME?</v>
      </c>
      <c r="AL93" s="124" t="s">
        <v>406</v>
      </c>
      <c r="AM93" s="141">
        <v>45645</v>
      </c>
    </row>
    <row r="94" spans="1:39" ht="18.75" customHeight="1">
      <c r="A94" s="127" t="s">
        <v>58</v>
      </c>
      <c r="B94" s="125">
        <v>92</v>
      </c>
      <c r="C94" s="126" t="e">
        <f ca="1">IF(OR(H94&lt;&gt;"", J94&lt;&gt;"", O94&lt;&gt;""),
    _xludf.TEXTJOIN("-", TRUE,
        IF(H94="NO CONFORMIDAD", "NC", IF(H94="OBSERVACIÓN", "OB", "Error")),I94,
IF(O94="CORRECCIÓN", "C", IF(O94="ACCIÓN CORRECTIVA", "AC", IF(O94="ACCIÓN DE MEJORA", "AM","Error"))),
        VLOOKUP(E94, Opciones!A$1:B$13, 2, FALSE),
        VLOOKUP(M94, Opciones!D$1:E$92, 2, FALSE),
        YEAR(G94)
    ),
"")</f>
        <v>#NAME?</v>
      </c>
      <c r="D94" s="126" t="e">
        <f t="shared" ca="1" si="6"/>
        <v>#NAME?</v>
      </c>
      <c r="E94" s="96" t="s">
        <v>331</v>
      </c>
      <c r="F94" s="127" t="s">
        <v>408</v>
      </c>
      <c r="G94" s="128">
        <v>44608</v>
      </c>
      <c r="H94" s="129" t="s">
        <v>290</v>
      </c>
      <c r="I94" s="187">
        <v>11</v>
      </c>
      <c r="J94" s="127" t="s">
        <v>409</v>
      </c>
      <c r="K94" s="127" t="s">
        <v>410</v>
      </c>
      <c r="L94" s="129" t="s">
        <v>62</v>
      </c>
      <c r="M94" s="129" t="s">
        <v>63</v>
      </c>
      <c r="N94" s="129" t="s">
        <v>50</v>
      </c>
      <c r="O94" s="126" t="s">
        <v>255</v>
      </c>
      <c r="P94" s="127" t="s">
        <v>411</v>
      </c>
      <c r="Q94" s="130">
        <v>44696</v>
      </c>
      <c r="R94" s="130">
        <v>44895</v>
      </c>
      <c r="S94" s="131"/>
      <c r="T94" s="132"/>
      <c r="U94" s="133" t="s">
        <v>412</v>
      </c>
      <c r="V94" s="133" t="s">
        <v>90</v>
      </c>
      <c r="W94" s="133">
        <v>2</v>
      </c>
      <c r="AA94" s="124" t="s">
        <v>65</v>
      </c>
      <c r="AB94" s="131"/>
      <c r="AC94" s="126"/>
      <c r="AD94" s="134"/>
      <c r="AE94" s="134" t="str">
        <f t="shared" ca="1" si="2"/>
        <v/>
      </c>
      <c r="AF94" s="137"/>
      <c r="AG94" s="126"/>
      <c r="AH94" s="126"/>
      <c r="AI94" s="126"/>
      <c r="AJ94" s="126">
        <f t="shared" ca="1" si="3"/>
        <v>-853</v>
      </c>
      <c r="AK94" s="126" t="e">
        <f t="shared" ca="1" si="4"/>
        <v>#NAME?</v>
      </c>
      <c r="AL94" s="124" t="s">
        <v>413</v>
      </c>
      <c r="AM94" s="136"/>
    </row>
    <row r="95" spans="1:39" ht="18.75" customHeight="1">
      <c r="A95" s="127" t="s">
        <v>58</v>
      </c>
      <c r="B95" s="125">
        <v>93</v>
      </c>
      <c r="C95" s="126" t="e">
        <f ca="1">IF(OR(H95&lt;&gt;"", J95&lt;&gt;"", O95&lt;&gt;""),
    _xludf.TEXTJOIN("-", TRUE,
        IF(H95="NO CONFORMIDAD", "NC", IF(H95="OBSERVACIÓN", "OB", "Error")),I95,
IF(O95="CORRECCIÓN", "C", IF(O95="ACCIÓN CORRECTIVA", "AC", IF(O95="ACCIÓN DE MEJORA", "AM","Error"))),
        VLOOKUP(E95, Opciones!A$1:B$13, 2, FALSE),
        VLOOKUP(M95, Opciones!D$1:E$92, 2, FALSE),
        YEAR(G95)
    ),
"")</f>
        <v>#NAME?</v>
      </c>
      <c r="D95" s="126" t="e">
        <f t="shared" ca="1" si="6"/>
        <v>#NAME?</v>
      </c>
      <c r="E95" s="96" t="s">
        <v>331</v>
      </c>
      <c r="F95" s="127" t="s">
        <v>408</v>
      </c>
      <c r="G95" s="128">
        <v>44608</v>
      </c>
      <c r="H95" s="129" t="s">
        <v>290</v>
      </c>
      <c r="I95" s="187">
        <v>17</v>
      </c>
      <c r="J95" s="127" t="s">
        <v>414</v>
      </c>
      <c r="K95" s="127" t="s">
        <v>410</v>
      </c>
      <c r="L95" s="129" t="s">
        <v>62</v>
      </c>
      <c r="M95" s="129" t="s">
        <v>63</v>
      </c>
      <c r="N95" s="129" t="s">
        <v>50</v>
      </c>
      <c r="O95" s="126" t="s">
        <v>255</v>
      </c>
      <c r="P95" s="127" t="s">
        <v>411</v>
      </c>
      <c r="Q95" s="130">
        <v>44696</v>
      </c>
      <c r="R95" s="130">
        <v>44895</v>
      </c>
      <c r="S95" s="131"/>
      <c r="T95" s="132"/>
      <c r="U95" s="133" t="s">
        <v>412</v>
      </c>
      <c r="V95" s="133" t="s">
        <v>90</v>
      </c>
      <c r="W95" s="133">
        <v>2</v>
      </c>
      <c r="AA95" s="124" t="s">
        <v>65</v>
      </c>
      <c r="AB95" s="131"/>
      <c r="AC95" s="126"/>
      <c r="AD95" s="134"/>
      <c r="AE95" s="134" t="str">
        <f t="shared" ca="1" si="2"/>
        <v/>
      </c>
      <c r="AF95" s="137"/>
      <c r="AG95" s="126"/>
      <c r="AH95" s="126"/>
      <c r="AI95" s="126"/>
      <c r="AJ95" s="126">
        <f t="shared" ca="1" si="3"/>
        <v>-853</v>
      </c>
      <c r="AK95" s="126" t="e">
        <f t="shared" ca="1" si="4"/>
        <v>#NAME?</v>
      </c>
      <c r="AL95" s="124" t="s">
        <v>413</v>
      </c>
      <c r="AM95" s="136"/>
    </row>
    <row r="96" spans="1:39" ht="18.75" customHeight="1">
      <c r="A96" s="127" t="s">
        <v>114</v>
      </c>
      <c r="B96" s="125">
        <v>94</v>
      </c>
      <c r="C96" s="126" t="e">
        <f ca="1">IF(OR(H96&lt;&gt;"", J96&lt;&gt;"", O96&lt;&gt;""),
    _xludf.TEXTJOIN("-", TRUE,
        IF(H96="NO CONFORMIDAD", "NC", IF(H96="OBSERVACIÓN", "OB", "Error")),I96,
IF(O96="CORRECCIÓN", "C", IF(O96="ACCIÓN CORRECTIVA", "AC", IF(O96="ACCIÓN DE MEJORA", "AM","Error"))),
        VLOOKUP(E96, Opciones!A$1:B$13, 2, FALSE),
        VLOOKUP(M96, Opciones!D$1:E$92, 2, FALSE),
        YEAR(G96)
    ),
"")</f>
        <v>#NAME?</v>
      </c>
      <c r="D96" s="126" t="e">
        <f t="shared" ca="1" si="6"/>
        <v>#NAME?</v>
      </c>
      <c r="E96" s="96" t="s">
        <v>44</v>
      </c>
      <c r="F96" s="127" t="str">
        <f t="shared" ref="F96:F101" si="10">IF(OR(E96&lt;&gt;"",L96&lt;&gt;"",M96&lt;&gt;"",G96&lt;&gt;""), CONCATENATE(E96," PROCESO DE ",L96," - ",M96," VIGENCIA "&amp;YEAR(G96)),"")</f>
        <v>AUDITORÍA INTERNA PROCESO DE AUTORIDAD AMBIENTAL - DIRECCIÓN TERRITORIAL ANDES OCCIDENTALES VIGENCIA 2021</v>
      </c>
      <c r="G96" s="128">
        <v>44462</v>
      </c>
      <c r="H96" s="129" t="s">
        <v>45</v>
      </c>
      <c r="I96" s="187">
        <v>49</v>
      </c>
      <c r="J96" s="127" t="s">
        <v>415</v>
      </c>
      <c r="K96" s="127" t="s">
        <v>416</v>
      </c>
      <c r="L96" s="129" t="s">
        <v>417</v>
      </c>
      <c r="M96" s="129" t="s">
        <v>212</v>
      </c>
      <c r="N96" s="129" t="s">
        <v>50</v>
      </c>
      <c r="O96" s="126" t="s">
        <v>87</v>
      </c>
      <c r="P96" s="127" t="s">
        <v>418</v>
      </c>
      <c r="Q96" s="130">
        <v>44706</v>
      </c>
      <c r="R96" s="130">
        <v>45187</v>
      </c>
      <c r="S96" s="131"/>
      <c r="T96" s="132"/>
      <c r="U96" s="133" t="s">
        <v>419</v>
      </c>
      <c r="V96" s="133" t="s">
        <v>84</v>
      </c>
      <c r="W96" s="133">
        <v>100</v>
      </c>
      <c r="AA96" s="124" t="s">
        <v>53</v>
      </c>
      <c r="AB96" s="131"/>
      <c r="AC96" s="126"/>
      <c r="AD96" s="134"/>
      <c r="AE96" s="134" t="str">
        <f t="shared" ca="1" si="2"/>
        <v/>
      </c>
      <c r="AF96" s="137"/>
      <c r="AG96" s="126"/>
      <c r="AH96" s="126"/>
      <c r="AI96" s="126"/>
      <c r="AJ96" s="126">
        <f t="shared" ca="1" si="3"/>
        <v>-561</v>
      </c>
      <c r="AK96" s="126" t="e">
        <f t="shared" ca="1" si="4"/>
        <v>#NAME?</v>
      </c>
      <c r="AL96" s="124" t="s">
        <v>420</v>
      </c>
      <c r="AM96" s="136"/>
    </row>
    <row r="97" spans="1:39" ht="18.75" customHeight="1">
      <c r="A97" s="127" t="s">
        <v>142</v>
      </c>
      <c r="B97" s="125">
        <v>95</v>
      </c>
      <c r="C97" s="126" t="e">
        <f ca="1">IF(OR(H97&lt;&gt;"", J97&lt;&gt;"", O97&lt;&gt;""),
    _xludf.TEXTJOIN("-", TRUE,
        IF(H97="NO CONFORMIDAD", "NC", IF(H97="OBSERVACIÓN", "OB", "Error")),I97,
IF(O97="CORRECCIÓN", "C", IF(O97="ACCIÓN CORRECTIVA", "AC", IF(O97="ACCIÓN DE MEJORA", "AM","Error"))),
        VLOOKUP(E97, Opciones!A$1:B$13, 2, FALSE),
        VLOOKUP(M97, Opciones!D$1:E$92, 2, FALSE),
        YEAR(G97)
    ),
"")</f>
        <v>#NAME?</v>
      </c>
      <c r="D97" s="126" t="e">
        <f t="shared" ca="1" si="6"/>
        <v>#NAME?</v>
      </c>
      <c r="E97" s="96" t="s">
        <v>44</v>
      </c>
      <c r="F97" s="127" t="str">
        <f t="shared" si="10"/>
        <v>AUDITORÍA INTERNA PROCESO DE ADMINISTRACIÓN Y MANEJO DE ÁREAS PROTEGIDAS - GRUPO DE PLANEACIÓN Y MANEJO VIGENCIA 2022</v>
      </c>
      <c r="G97" s="128">
        <v>44631</v>
      </c>
      <c r="H97" s="129" t="s">
        <v>45</v>
      </c>
      <c r="I97" s="187">
        <v>7</v>
      </c>
      <c r="J97" s="127" t="s">
        <v>421</v>
      </c>
      <c r="K97" s="127" t="s">
        <v>422</v>
      </c>
      <c r="L97" s="129" t="s">
        <v>48</v>
      </c>
      <c r="M97" s="129" t="s">
        <v>146</v>
      </c>
      <c r="N97" s="129" t="s">
        <v>50</v>
      </c>
      <c r="O97" s="126" t="s">
        <v>87</v>
      </c>
      <c r="P97" s="127" t="s">
        <v>423</v>
      </c>
      <c r="Q97" s="130">
        <v>44682</v>
      </c>
      <c r="R97" s="130">
        <v>44895</v>
      </c>
      <c r="S97" s="131"/>
      <c r="T97" s="132"/>
      <c r="U97" s="133" t="s">
        <v>424</v>
      </c>
      <c r="V97" s="133" t="s">
        <v>90</v>
      </c>
      <c r="W97" s="133">
        <v>1</v>
      </c>
      <c r="AA97" s="124" t="s">
        <v>149</v>
      </c>
      <c r="AB97" s="131"/>
      <c r="AC97" s="126"/>
      <c r="AD97" s="134"/>
      <c r="AE97" s="134" t="str">
        <f t="shared" ca="1" si="2"/>
        <v/>
      </c>
      <c r="AF97" s="137"/>
      <c r="AG97" s="126"/>
      <c r="AH97" s="126"/>
      <c r="AI97" s="130">
        <v>45252</v>
      </c>
      <c r="AJ97" s="126" t="str">
        <f t="shared" ca="1" si="3"/>
        <v>CERRADA</v>
      </c>
      <c r="AK97" s="126" t="e">
        <f t="shared" ca="1" si="4"/>
        <v>#NAME?</v>
      </c>
      <c r="AL97" s="124" t="s">
        <v>425</v>
      </c>
      <c r="AM97" s="136"/>
    </row>
    <row r="98" spans="1:39" ht="18.75" customHeight="1">
      <c r="A98" s="127" t="s">
        <v>157</v>
      </c>
      <c r="B98" s="125">
        <v>96</v>
      </c>
      <c r="C98" s="126" t="e">
        <f ca="1">IF(OR(H98&lt;&gt;"", J98&lt;&gt;"", O98&lt;&gt;""),
    _xludf.TEXTJOIN("-", TRUE,
        IF(H98="NO CONFORMIDAD", "NC", IF(H98="OBSERVACIÓN", "OB", "Error")),I98,
IF(O98="CORRECCIÓN", "C", IF(O98="ACCIÓN CORRECTIVA", "AC", IF(O98="ACCIÓN DE MEJORA", "AM","Error"))),
        VLOOKUP(E98, Opciones!A$1:B$13, 2, FALSE),
        VLOOKUP(M98, Opciones!D$1:E$92, 2, FALSE),
        YEAR(G98)
    ),
"")</f>
        <v>#NAME?</v>
      </c>
      <c r="D98" s="126" t="e">
        <f t="shared" ca="1" si="6"/>
        <v>#NAME?</v>
      </c>
      <c r="E98" s="96" t="s">
        <v>44</v>
      </c>
      <c r="F98" s="127" t="str">
        <f t="shared" si="10"/>
        <v>AUDITORÍA INTERNA PROCESO DE TALENTO HUMANO - GRUPO DE GESTIÓN HUMANA VIGENCIA 2022</v>
      </c>
      <c r="G98" s="128">
        <v>44704</v>
      </c>
      <c r="H98" s="129" t="s">
        <v>45</v>
      </c>
      <c r="I98" s="187">
        <v>20</v>
      </c>
      <c r="J98" s="127" t="s">
        <v>426</v>
      </c>
      <c r="K98" s="127" t="s">
        <v>427</v>
      </c>
      <c r="L98" s="129" t="s">
        <v>167</v>
      </c>
      <c r="M98" s="129" t="s">
        <v>168</v>
      </c>
      <c r="N98" s="129" t="s">
        <v>50</v>
      </c>
      <c r="O98" s="126" t="s">
        <v>87</v>
      </c>
      <c r="P98" s="127" t="s">
        <v>428</v>
      </c>
      <c r="Q98" s="130">
        <v>44743</v>
      </c>
      <c r="R98" s="130">
        <v>45078</v>
      </c>
      <c r="S98" s="139">
        <v>45828</v>
      </c>
      <c r="T98" s="140" t="s">
        <v>170</v>
      </c>
      <c r="U98" s="133" t="s">
        <v>429</v>
      </c>
      <c r="V98" s="133" t="s">
        <v>90</v>
      </c>
      <c r="W98" s="133">
        <v>1</v>
      </c>
      <c r="AA98" s="124" t="s">
        <v>65</v>
      </c>
      <c r="AB98" s="127" t="s">
        <v>157</v>
      </c>
      <c r="AC98" s="126" t="s">
        <v>50</v>
      </c>
      <c r="AD98" s="134"/>
      <c r="AE98" s="134" t="str">
        <f t="shared" ca="1" si="2"/>
        <v/>
      </c>
      <c r="AF98" s="137"/>
      <c r="AG98" s="126"/>
      <c r="AH98" s="126"/>
      <c r="AI98" s="126"/>
      <c r="AJ98" s="126">
        <f t="shared" ca="1" si="3"/>
        <v>-168</v>
      </c>
      <c r="AK98" s="126" t="e">
        <f t="shared" ca="1" si="4"/>
        <v>#NAME?</v>
      </c>
      <c r="AL98" s="124" t="s">
        <v>430</v>
      </c>
      <c r="AM98" s="136"/>
    </row>
    <row r="99" spans="1:39" ht="18.75" customHeight="1">
      <c r="A99" s="127" t="s">
        <v>114</v>
      </c>
      <c r="B99" s="125">
        <v>97</v>
      </c>
      <c r="C99" s="126" t="e">
        <f ca="1">IF(OR(H99&lt;&gt;"", J99&lt;&gt;"", O99&lt;&gt;""),
    _xludf.TEXTJOIN("-", TRUE,
        IF(H99="NO CONFORMIDAD", "NC", IF(H99="OBSERVACIÓN", "OB", "Error")),I99,
IF(O99="CORRECCIÓN", "C", IF(O99="ACCIÓN CORRECTIVA", "AC", IF(O99="ACCIÓN DE MEJORA", "AM","Error"))),
        VLOOKUP(E99, Opciones!A$1:B$13, 2, FALSE),
        VLOOKUP(M99, Opciones!D$1:E$92, 2, FALSE),
        YEAR(G99)
    ),
"")</f>
        <v>#NAME?</v>
      </c>
      <c r="D99" s="126" t="e">
        <f t="shared" ca="1" si="6"/>
        <v>#NAME?</v>
      </c>
      <c r="E99" s="96" t="s">
        <v>44</v>
      </c>
      <c r="F99" s="127" t="str">
        <f t="shared" si="10"/>
        <v>AUDITORÍA INTERNA PROCESO DE CONTROL DISCIPLINARIO - OFICINA DE CONTROL DISCIPLINARIO INTERNO VIGENCIA 2022</v>
      </c>
      <c r="G99" s="128">
        <v>44721</v>
      </c>
      <c r="H99" s="129" t="s">
        <v>45</v>
      </c>
      <c r="I99" s="187">
        <v>7</v>
      </c>
      <c r="J99" s="127" t="s">
        <v>431</v>
      </c>
      <c r="K99" s="127" t="s">
        <v>432</v>
      </c>
      <c r="L99" s="129" t="s">
        <v>433</v>
      </c>
      <c r="M99" s="129" t="s">
        <v>434</v>
      </c>
      <c r="N99" s="129" t="s">
        <v>50</v>
      </c>
      <c r="O99" s="126" t="s">
        <v>87</v>
      </c>
      <c r="P99" s="127" t="s">
        <v>435</v>
      </c>
      <c r="Q99" s="130">
        <v>44754</v>
      </c>
      <c r="R99" s="130">
        <v>45626</v>
      </c>
      <c r="S99" s="131"/>
      <c r="T99" s="132"/>
      <c r="U99" s="133" t="s">
        <v>436</v>
      </c>
      <c r="V99" s="133" t="s">
        <v>84</v>
      </c>
      <c r="W99" s="133">
        <v>1</v>
      </c>
      <c r="AA99" s="124" t="s">
        <v>215</v>
      </c>
      <c r="AB99" s="131"/>
      <c r="AC99" s="126"/>
      <c r="AD99" s="134"/>
      <c r="AE99" s="134" t="str">
        <f t="shared" ca="1" si="2"/>
        <v/>
      </c>
      <c r="AF99" s="137"/>
      <c r="AG99" s="126"/>
      <c r="AH99" s="126"/>
      <c r="AI99" s="126"/>
      <c r="AJ99" s="126">
        <f t="shared" ca="1" si="3"/>
        <v>-122</v>
      </c>
      <c r="AK99" s="126" t="e">
        <f t="shared" ca="1" si="4"/>
        <v>#NAME?</v>
      </c>
      <c r="AL99" s="124" t="s">
        <v>437</v>
      </c>
      <c r="AM99" s="136"/>
    </row>
    <row r="100" spans="1:39" ht="18.75" customHeight="1">
      <c r="A100" s="127" t="s">
        <v>114</v>
      </c>
      <c r="B100" s="125">
        <v>98</v>
      </c>
      <c r="C100" s="126" t="e">
        <f ca="1">IF(OR(H100&lt;&gt;"", J100&lt;&gt;"", O100&lt;&gt;""),
    _xludf.TEXTJOIN("-", TRUE,
        IF(H100="NO CONFORMIDAD", "NC", IF(H100="OBSERVACIÓN", "OB", "Error")),I100,
IF(O100="CORRECCIÓN", "C", IF(O100="ACCIÓN CORRECTIVA", "AC", IF(O100="ACCIÓN DE MEJORA", "AM","Error"))),
        VLOOKUP(E100, Opciones!A$1:B$13, 2, FALSE),
        VLOOKUP(M100, Opciones!D$1:E$92, 2, FALSE),
        YEAR(G100)
    ),
"")</f>
        <v>#NAME?</v>
      </c>
      <c r="D100" s="126" t="e">
        <f t="shared" ca="1" si="6"/>
        <v>#NAME?</v>
      </c>
      <c r="E100" s="96" t="s">
        <v>44</v>
      </c>
      <c r="F100" s="127" t="str">
        <f t="shared" si="10"/>
        <v>AUDITORÍA INTERNA PROCESO DE CONTROL DISCIPLINARIO - OFICINA DE CONTROL DISCIPLINARIO INTERNO VIGENCIA 2022</v>
      </c>
      <c r="G100" s="128">
        <v>44721</v>
      </c>
      <c r="H100" s="129" t="s">
        <v>45</v>
      </c>
      <c r="I100" s="187">
        <v>8</v>
      </c>
      <c r="J100" s="127" t="s">
        <v>438</v>
      </c>
      <c r="K100" s="127" t="s">
        <v>439</v>
      </c>
      <c r="L100" s="129" t="s">
        <v>433</v>
      </c>
      <c r="M100" s="129" t="s">
        <v>434</v>
      </c>
      <c r="N100" s="129" t="s">
        <v>50</v>
      </c>
      <c r="O100" s="126" t="s">
        <v>87</v>
      </c>
      <c r="P100" s="127" t="s">
        <v>440</v>
      </c>
      <c r="Q100" s="130">
        <v>44754</v>
      </c>
      <c r="R100" s="130">
        <v>45626</v>
      </c>
      <c r="S100" s="131"/>
      <c r="T100" s="132"/>
      <c r="U100" s="133" t="s">
        <v>441</v>
      </c>
      <c r="V100" s="133" t="s">
        <v>84</v>
      </c>
      <c r="W100" s="133">
        <v>1</v>
      </c>
      <c r="AA100" s="124" t="s">
        <v>215</v>
      </c>
      <c r="AB100" s="131"/>
      <c r="AC100" s="126"/>
      <c r="AD100" s="134"/>
      <c r="AE100" s="134" t="str">
        <f t="shared" ca="1" si="2"/>
        <v/>
      </c>
      <c r="AF100" s="137"/>
      <c r="AG100" s="126"/>
      <c r="AH100" s="126"/>
      <c r="AI100" s="126"/>
      <c r="AJ100" s="126">
        <f t="shared" ca="1" si="3"/>
        <v>-122</v>
      </c>
      <c r="AK100" s="126" t="e">
        <f t="shared" ca="1" si="4"/>
        <v>#NAME?</v>
      </c>
      <c r="AL100" s="124" t="s">
        <v>442</v>
      </c>
      <c r="AM100" s="136"/>
    </row>
    <row r="101" spans="1:39" ht="18.75" customHeight="1">
      <c r="A101" s="127" t="s">
        <v>58</v>
      </c>
      <c r="B101" s="125">
        <v>99</v>
      </c>
      <c r="C101" s="126" t="e">
        <f ca="1">IF(OR(H101&lt;&gt;"", J101&lt;&gt;"", O101&lt;&gt;""),
    _xludf.TEXTJOIN("-", TRUE,
        IF(H101="NO CONFORMIDAD", "NC", IF(H101="OBSERVACIÓN", "OB", "Error")),I101,
IF(O101="CORRECCIÓN", "C", IF(O101="ACCIÓN CORRECTIVA", "AC", IF(O101="ACCIÓN DE MEJORA", "AM","Error"))),
        VLOOKUP(E101, Opciones!A$1:B$13, 2, FALSE),
        VLOOKUP(M101, Opciones!D$1:E$92, 2, FALSE),
        YEAR(G101)
    ),
"")</f>
        <v>#NAME?</v>
      </c>
      <c r="D101" s="126" t="e">
        <f t="shared" ca="1" si="6"/>
        <v>#NAME?</v>
      </c>
      <c r="E101" s="96" t="s">
        <v>44</v>
      </c>
      <c r="F101" s="127" t="str">
        <f t="shared" si="10"/>
        <v>AUDITORÍA INTERNA PROCESO DE AUTORIDAD AMBIENTAL - DIRECCIÓN TERRITORIAL CARIBE VIGENCIA 2021</v>
      </c>
      <c r="G101" s="128">
        <v>44461</v>
      </c>
      <c r="H101" s="129" t="s">
        <v>290</v>
      </c>
      <c r="I101" s="187">
        <v>19</v>
      </c>
      <c r="J101" s="127" t="s">
        <v>443</v>
      </c>
      <c r="L101" s="129" t="s">
        <v>417</v>
      </c>
      <c r="M101" s="129" t="s">
        <v>63</v>
      </c>
      <c r="N101" s="129" t="s">
        <v>444</v>
      </c>
      <c r="O101" s="126" t="s">
        <v>255</v>
      </c>
      <c r="P101" s="127" t="s">
        <v>445</v>
      </c>
      <c r="Q101" s="130">
        <v>44743</v>
      </c>
      <c r="R101" s="130">
        <v>44985</v>
      </c>
      <c r="S101" s="131"/>
      <c r="T101" s="132"/>
      <c r="U101" s="133" t="s">
        <v>446</v>
      </c>
      <c r="V101" s="133" t="s">
        <v>90</v>
      </c>
      <c r="W101" s="133">
        <v>8</v>
      </c>
      <c r="Z101" s="194" t="s">
        <v>447</v>
      </c>
      <c r="AA101" s="124" t="s">
        <v>65</v>
      </c>
      <c r="AB101" s="142" t="s">
        <v>77</v>
      </c>
      <c r="AC101" s="126" t="s">
        <v>50</v>
      </c>
      <c r="AD101" s="134"/>
      <c r="AE101" s="134" t="str">
        <f t="shared" ca="1" si="2"/>
        <v/>
      </c>
      <c r="AF101" s="137">
        <v>1</v>
      </c>
      <c r="AG101" s="126"/>
      <c r="AH101" s="126"/>
      <c r="AI101" s="126"/>
      <c r="AJ101" s="126" t="str">
        <f t="shared" ca="1" si="3"/>
        <v>CUMPLIDA</v>
      </c>
      <c r="AK101" s="126" t="e">
        <f t="shared" ca="1" si="4"/>
        <v>#NAME?</v>
      </c>
      <c r="AL101" s="138" t="s">
        <v>448</v>
      </c>
      <c r="AM101" s="141">
        <v>45559</v>
      </c>
    </row>
    <row r="102" spans="1:39" ht="18.75" customHeight="1">
      <c r="A102" s="127" t="s">
        <v>58</v>
      </c>
      <c r="B102" s="125">
        <v>100</v>
      </c>
      <c r="C102" s="126" t="e">
        <f ca="1">IF(OR(H102&lt;&gt;"", J102&lt;&gt;"", O102&lt;&gt;""),
    _xludf.TEXTJOIN("-", TRUE,
        IF(H102="NO CONFORMIDAD", "NC", IF(H102="OBSERVACIÓN", "OB", "Error")),I102,
IF(O102="CORRECCIÓN", "C", IF(O102="ACCIÓN CORRECTIVA", "AC", IF(O102="ACCIÓN DE MEJORA", "AM","Error"))),
        VLOOKUP(E102, Opciones!A$1:B$13, 2, FALSE),
        VLOOKUP(M102, Opciones!D$1:E$92, 2, FALSE),
        YEAR(G102)
    ),
"")</f>
        <v>#NAME?</v>
      </c>
      <c r="D102" s="126" t="e">
        <f t="shared" ca="1" si="6"/>
        <v>#NAME?</v>
      </c>
      <c r="E102" s="96" t="s">
        <v>44</v>
      </c>
      <c r="F102" s="127" t="s">
        <v>449</v>
      </c>
      <c r="G102" s="128">
        <v>44461</v>
      </c>
      <c r="H102" s="129" t="s">
        <v>290</v>
      </c>
      <c r="I102" s="187">
        <v>19</v>
      </c>
      <c r="J102" s="127" t="s">
        <v>443</v>
      </c>
      <c r="L102" s="129" t="s">
        <v>417</v>
      </c>
      <c r="M102" s="129" t="s">
        <v>63</v>
      </c>
      <c r="N102" s="129" t="s">
        <v>444</v>
      </c>
      <c r="O102" s="126" t="s">
        <v>255</v>
      </c>
      <c r="P102" s="127" t="s">
        <v>450</v>
      </c>
      <c r="Q102" s="130">
        <v>44743</v>
      </c>
      <c r="R102" s="130">
        <v>44985</v>
      </c>
      <c r="S102" s="131"/>
      <c r="T102" s="132"/>
      <c r="U102" s="133" t="s">
        <v>451</v>
      </c>
      <c r="V102" s="133" t="s">
        <v>84</v>
      </c>
      <c r="W102" s="133">
        <v>1</v>
      </c>
      <c r="Z102" s="194" t="s">
        <v>447</v>
      </c>
      <c r="AA102" s="124" t="s">
        <v>65</v>
      </c>
      <c r="AB102" s="142" t="s">
        <v>77</v>
      </c>
      <c r="AC102" s="126" t="s">
        <v>50</v>
      </c>
      <c r="AD102" s="134"/>
      <c r="AE102" s="134" t="str">
        <f t="shared" ca="1" si="2"/>
        <v/>
      </c>
      <c r="AF102" s="137"/>
      <c r="AG102" s="126"/>
      <c r="AH102" s="126"/>
      <c r="AI102" s="126"/>
      <c r="AJ102" s="126">
        <f t="shared" ca="1" si="3"/>
        <v>-763</v>
      </c>
      <c r="AK102" s="126" t="e">
        <f t="shared" ca="1" si="4"/>
        <v>#NAME?</v>
      </c>
      <c r="AL102" s="138" t="s">
        <v>452</v>
      </c>
      <c r="AM102" s="141">
        <v>45559</v>
      </c>
    </row>
    <row r="103" spans="1:39" ht="18.75" customHeight="1">
      <c r="A103" s="127" t="s">
        <v>58</v>
      </c>
      <c r="B103" s="125">
        <v>101</v>
      </c>
      <c r="C103" s="126" t="e">
        <f ca="1">IF(OR(H103&lt;&gt;"", J103&lt;&gt;"", O103&lt;&gt;""),
    _xludf.TEXTJOIN("-", TRUE,
        IF(H103="NO CONFORMIDAD", "NC", IF(H103="OBSERVACIÓN", "OB", "Error")),I103,
IF(O103="CORRECCIÓN", "C", IF(O103="ACCIÓN CORRECTIVA", "AC", IF(O103="ACCIÓN DE MEJORA", "AM","Error"))),
        VLOOKUP(E103, Opciones!A$1:B$13, 2, FALSE),
        VLOOKUP(M103, Opciones!D$1:E$92, 2, FALSE),
        YEAR(G103)
    ),
"")</f>
        <v>#NAME?</v>
      </c>
      <c r="D103" s="126" t="e">
        <f t="shared" ca="1" si="6"/>
        <v>#NAME?</v>
      </c>
      <c r="E103" s="96" t="s">
        <v>44</v>
      </c>
      <c r="F103" s="127" t="str">
        <f>IF(OR(E103&lt;&gt;"",L103&lt;&gt;"",M103&lt;&gt;"",G103&lt;&gt;""), CONCATENATE(E103," PROCESO DE ",L103," - ",M103," VIGENCIA "&amp;YEAR(G103)),"")</f>
        <v>AUDITORÍA INTERNA PROCESO DE AUTORIDAD AMBIENTAL - DIRECCIÓN TERRITORIAL CARIBE VIGENCIA 2021</v>
      </c>
      <c r="G103" s="128">
        <v>44461</v>
      </c>
      <c r="H103" s="129" t="s">
        <v>45</v>
      </c>
      <c r="I103" s="187">
        <v>19</v>
      </c>
      <c r="J103" s="127" t="s">
        <v>453</v>
      </c>
      <c r="K103" s="127" t="s">
        <v>454</v>
      </c>
      <c r="L103" s="129" t="s">
        <v>417</v>
      </c>
      <c r="M103" s="129" t="s">
        <v>63</v>
      </c>
      <c r="N103" s="129" t="s">
        <v>444</v>
      </c>
      <c r="O103" s="126" t="s">
        <v>51</v>
      </c>
      <c r="P103" s="127" t="s">
        <v>455</v>
      </c>
      <c r="Q103" s="130">
        <v>44743</v>
      </c>
      <c r="R103" s="130">
        <v>45000</v>
      </c>
      <c r="S103" s="131"/>
      <c r="T103" s="132"/>
      <c r="U103" s="133" t="s">
        <v>456</v>
      </c>
      <c r="V103" s="133" t="s">
        <v>90</v>
      </c>
      <c r="W103" s="133">
        <v>1</v>
      </c>
      <c r="Z103" s="194" t="s">
        <v>447</v>
      </c>
      <c r="AA103" s="124" t="s">
        <v>65</v>
      </c>
      <c r="AB103" s="142" t="s">
        <v>77</v>
      </c>
      <c r="AC103" s="126" t="s">
        <v>50</v>
      </c>
      <c r="AD103" s="134"/>
      <c r="AE103" s="134" t="str">
        <f t="shared" ca="1" si="2"/>
        <v/>
      </c>
      <c r="AF103" s="137">
        <v>1</v>
      </c>
      <c r="AG103" s="126"/>
      <c r="AH103" s="126"/>
      <c r="AI103" s="126"/>
      <c r="AJ103" s="126" t="str">
        <f t="shared" ca="1" si="3"/>
        <v>CUMPLIDA</v>
      </c>
      <c r="AK103" s="126" t="e">
        <f t="shared" ca="1" si="4"/>
        <v>#NAME?</v>
      </c>
      <c r="AL103" s="138" t="s">
        <v>457</v>
      </c>
      <c r="AM103" s="141">
        <v>45559</v>
      </c>
    </row>
    <row r="104" spans="1:39" ht="18.75" customHeight="1">
      <c r="A104" s="127" t="s">
        <v>58</v>
      </c>
      <c r="B104" s="125">
        <v>102</v>
      </c>
      <c r="C104" s="126" t="e">
        <f ca="1">IF(OR(H104&lt;&gt;"", J104&lt;&gt;"", O104&lt;&gt;""),
    _xludf.TEXTJOIN("-", TRUE,
        IF(H104="NO CONFORMIDAD", "NC", IF(H104="OBSERVACIÓN", "OB", "Error")),I104,
IF(O104="CORRECCIÓN", "C", IF(O104="ACCIÓN CORRECTIVA", "AC", IF(O104="ACCIÓN DE MEJORA", "AM","Error"))),
        VLOOKUP(E104, Opciones!A$1:B$13, 2, FALSE),
        VLOOKUP(M104, Opciones!D$1:E$92, 2, FALSE),
        YEAR(G104)
    ),
"")</f>
        <v>#NAME?</v>
      </c>
      <c r="D104" s="126" t="e">
        <f t="shared" ca="1" si="6"/>
        <v>#NAME?</v>
      </c>
      <c r="E104" s="96" t="s">
        <v>44</v>
      </c>
      <c r="F104" s="127" t="s">
        <v>449</v>
      </c>
      <c r="G104" s="128">
        <v>44461</v>
      </c>
      <c r="H104" s="129" t="s">
        <v>45</v>
      </c>
      <c r="I104" s="187">
        <v>19</v>
      </c>
      <c r="J104" s="127" t="s">
        <v>453</v>
      </c>
      <c r="K104" s="127" t="s">
        <v>454</v>
      </c>
      <c r="L104" s="129" t="s">
        <v>417</v>
      </c>
      <c r="M104" s="129" t="s">
        <v>63</v>
      </c>
      <c r="N104" s="129" t="s">
        <v>444</v>
      </c>
      <c r="O104" s="126" t="s">
        <v>87</v>
      </c>
      <c r="P104" s="127" t="s">
        <v>450</v>
      </c>
      <c r="Q104" s="130">
        <v>44743</v>
      </c>
      <c r="R104" s="130">
        <v>44985</v>
      </c>
      <c r="S104" s="131"/>
      <c r="T104" s="132"/>
      <c r="U104" s="133" t="s">
        <v>451</v>
      </c>
      <c r="V104" s="133" t="s">
        <v>84</v>
      </c>
      <c r="W104" s="133">
        <v>1</v>
      </c>
      <c r="Z104" s="194" t="s">
        <v>447</v>
      </c>
      <c r="AA104" s="124" t="s">
        <v>65</v>
      </c>
      <c r="AB104" s="142" t="s">
        <v>77</v>
      </c>
      <c r="AC104" s="126" t="s">
        <v>50</v>
      </c>
      <c r="AD104" s="134"/>
      <c r="AE104" s="134" t="str">
        <f t="shared" ca="1" si="2"/>
        <v/>
      </c>
      <c r="AF104" s="137"/>
      <c r="AG104" s="126"/>
      <c r="AH104" s="126"/>
      <c r="AI104" s="126"/>
      <c r="AJ104" s="126">
        <f t="shared" ca="1" si="3"/>
        <v>-763</v>
      </c>
      <c r="AK104" s="126" t="e">
        <f t="shared" ca="1" si="4"/>
        <v>#NAME?</v>
      </c>
      <c r="AL104" s="138" t="s">
        <v>458</v>
      </c>
      <c r="AM104" s="141">
        <v>45559</v>
      </c>
    </row>
    <row r="105" spans="1:39" ht="18.75" customHeight="1">
      <c r="A105" s="127" t="s">
        <v>58</v>
      </c>
      <c r="B105" s="125">
        <v>103</v>
      </c>
      <c r="C105" s="126" t="e">
        <f ca="1">IF(OR(H105&lt;&gt;"", J105&lt;&gt;"", O105&lt;&gt;""),
    _xludf.TEXTJOIN("-", TRUE,
        IF(H105="NO CONFORMIDAD", "NC", IF(H105="OBSERVACIÓN", "OB", "Error")),I105,
IF(O105="CORRECCIÓN", "C", IF(O105="ACCIÓN CORRECTIVA", "AC", IF(O105="ACCIÓN DE MEJORA", "AM","Error"))),
        VLOOKUP(E105, Opciones!A$1:B$13, 2, FALSE),
        VLOOKUP(M105, Opciones!D$1:E$92, 2, FALSE),
        YEAR(G105)
    ),
"")</f>
        <v>#NAME?</v>
      </c>
      <c r="D105" s="126" t="e">
        <f t="shared" ca="1" si="6"/>
        <v>#NAME?</v>
      </c>
      <c r="E105" s="96" t="s">
        <v>44</v>
      </c>
      <c r="F105" s="127" t="str">
        <f t="shared" ref="F105:F107" si="11">IF(OR(E105&lt;&gt;"",L105&lt;&gt;"",M105&lt;&gt;"",G105&lt;&gt;""), CONCATENATE(E105," PROCESO DE ",L105," - ",M105," VIGENCIA "&amp;YEAR(G105)),"")</f>
        <v>AUDITORÍA INTERNA PROCESO DE AUTORIDAD AMBIENTAL - DIRECCIÓN TERRITORIAL CARIBE VIGENCIA 2021</v>
      </c>
      <c r="G105" s="128">
        <v>44461</v>
      </c>
      <c r="H105" s="129" t="s">
        <v>45</v>
      </c>
      <c r="I105" s="187">
        <v>19</v>
      </c>
      <c r="J105" s="127" t="s">
        <v>453</v>
      </c>
      <c r="K105" s="127" t="s">
        <v>454</v>
      </c>
      <c r="L105" s="129" t="s">
        <v>417</v>
      </c>
      <c r="M105" s="129" t="s">
        <v>63</v>
      </c>
      <c r="N105" s="129" t="s">
        <v>444</v>
      </c>
      <c r="O105" s="126" t="s">
        <v>87</v>
      </c>
      <c r="P105" s="127" t="s">
        <v>459</v>
      </c>
      <c r="Q105" s="130">
        <v>44743</v>
      </c>
      <c r="R105" s="130">
        <v>44895</v>
      </c>
      <c r="S105" s="131"/>
      <c r="T105" s="132"/>
      <c r="U105" s="133" t="s">
        <v>460</v>
      </c>
      <c r="V105" s="133" t="s">
        <v>90</v>
      </c>
      <c r="W105" s="133">
        <v>7</v>
      </c>
      <c r="Z105" s="194" t="s">
        <v>447</v>
      </c>
      <c r="AA105" s="124" t="s">
        <v>65</v>
      </c>
      <c r="AB105" s="142" t="s">
        <v>77</v>
      </c>
      <c r="AC105" s="126" t="s">
        <v>50</v>
      </c>
      <c r="AD105" s="134"/>
      <c r="AE105" s="134" t="str">
        <f t="shared" ca="1" si="2"/>
        <v/>
      </c>
      <c r="AF105" s="137">
        <v>1</v>
      </c>
      <c r="AG105" s="126"/>
      <c r="AH105" s="126"/>
      <c r="AI105" s="126"/>
      <c r="AJ105" s="126" t="str">
        <f t="shared" ca="1" si="3"/>
        <v>CUMPLIDA</v>
      </c>
      <c r="AK105" s="126" t="e">
        <f t="shared" ca="1" si="4"/>
        <v>#NAME?</v>
      </c>
      <c r="AL105" s="138" t="s">
        <v>461</v>
      </c>
      <c r="AM105" s="141">
        <v>45559</v>
      </c>
    </row>
    <row r="106" spans="1:39" ht="18.75" customHeight="1">
      <c r="A106" s="127" t="s">
        <v>58</v>
      </c>
      <c r="B106" s="125">
        <v>104</v>
      </c>
      <c r="C106" s="126" t="e">
        <f ca="1">IF(OR(H106&lt;&gt;"", J106&lt;&gt;"", O106&lt;&gt;""),
    _xludf.TEXTJOIN("-", TRUE,
        IF(H106="NO CONFORMIDAD", "NC", IF(H106="OBSERVACIÓN", "OB", "Error")),I106,
IF(O106="CORRECCIÓN", "C", IF(O106="ACCIÓN CORRECTIVA", "AC", IF(O106="ACCIÓN DE MEJORA", "AM","Error"))),
        VLOOKUP(E106, Opciones!A$1:B$13, 2, FALSE),
        VLOOKUP(M106, Opciones!D$1:E$92, 2, FALSE),
        YEAR(G106)
    ),
"")</f>
        <v>#NAME?</v>
      </c>
      <c r="D106" s="126" t="e">
        <f t="shared" ca="1" si="6"/>
        <v>#NAME?</v>
      </c>
      <c r="E106" s="96" t="s">
        <v>44</v>
      </c>
      <c r="F106" s="127" t="str">
        <f t="shared" si="11"/>
        <v>AUDITORÍA INTERNA PROCESO DE AUTORIDAD AMBIENTAL - DIRECCIÓN TERRITORIAL CARIBE VIGENCIA 2021</v>
      </c>
      <c r="G106" s="128">
        <v>44461</v>
      </c>
      <c r="H106" s="129" t="s">
        <v>45</v>
      </c>
      <c r="I106" s="187">
        <v>19</v>
      </c>
      <c r="J106" s="127" t="s">
        <v>453</v>
      </c>
      <c r="K106" s="127" t="s">
        <v>454</v>
      </c>
      <c r="L106" s="129" t="s">
        <v>417</v>
      </c>
      <c r="M106" s="129" t="s">
        <v>63</v>
      </c>
      <c r="N106" s="129" t="s">
        <v>444</v>
      </c>
      <c r="O106" s="126" t="s">
        <v>87</v>
      </c>
      <c r="P106" s="127" t="s">
        <v>445</v>
      </c>
      <c r="Q106" s="130">
        <v>44743</v>
      </c>
      <c r="R106" s="130">
        <v>44985</v>
      </c>
      <c r="S106" s="131"/>
      <c r="T106" s="132"/>
      <c r="U106" s="133" t="s">
        <v>446</v>
      </c>
      <c r="V106" s="133" t="s">
        <v>90</v>
      </c>
      <c r="W106" s="133">
        <v>8</v>
      </c>
      <c r="Z106" s="194" t="s">
        <v>462</v>
      </c>
      <c r="AA106" s="124" t="s">
        <v>65</v>
      </c>
      <c r="AB106" s="142" t="s">
        <v>77</v>
      </c>
      <c r="AC106" s="126" t="s">
        <v>50</v>
      </c>
      <c r="AD106" s="134"/>
      <c r="AE106" s="134" t="str">
        <f t="shared" ca="1" si="2"/>
        <v/>
      </c>
      <c r="AF106" s="137">
        <v>1</v>
      </c>
      <c r="AG106" s="126"/>
      <c r="AH106" s="126"/>
      <c r="AI106" s="126"/>
      <c r="AJ106" s="126" t="str">
        <f t="shared" ca="1" si="3"/>
        <v>CUMPLIDA</v>
      </c>
      <c r="AK106" s="126" t="e">
        <f t="shared" ca="1" si="4"/>
        <v>#NAME?</v>
      </c>
      <c r="AL106" s="138" t="s">
        <v>463</v>
      </c>
      <c r="AM106" s="141">
        <v>45559</v>
      </c>
    </row>
    <row r="107" spans="1:39" ht="18.75" customHeight="1">
      <c r="A107" s="127" t="s">
        <v>58</v>
      </c>
      <c r="B107" s="125">
        <v>105</v>
      </c>
      <c r="C107" s="126" t="e">
        <f ca="1">IF(OR(H107&lt;&gt;"", J107&lt;&gt;"", O107&lt;&gt;""),
    _xludf.TEXTJOIN("-", TRUE,
        IF(H107="NO CONFORMIDAD", "NC", IF(H107="OBSERVACIÓN", "OB", "Error")),I107,
IF(O107="CORRECCIÓN", "C", IF(O107="ACCIÓN CORRECTIVA", "AC", IF(O107="ACCIÓN DE MEJORA", "AM","Error"))),
        VLOOKUP(E107, Opciones!A$1:B$13, 2, FALSE),
        VLOOKUP(M107, Opciones!D$1:E$92, 2, FALSE),
        YEAR(G107)
    ),
"")</f>
        <v>#NAME?</v>
      </c>
      <c r="D107" s="126" t="e">
        <f t="shared" ca="1" si="6"/>
        <v>#NAME?</v>
      </c>
      <c r="E107" s="96" t="s">
        <v>44</v>
      </c>
      <c r="F107" s="127" t="str">
        <f t="shared" si="11"/>
        <v>AUDITORÍA INTERNA PROCESO DE AUTORIDAD AMBIENTAL - DIRECCIÓN TERRITORIAL CARIBE VIGENCIA 2021</v>
      </c>
      <c r="G107" s="128">
        <v>44461</v>
      </c>
      <c r="H107" s="129" t="s">
        <v>290</v>
      </c>
      <c r="I107" s="187">
        <v>20</v>
      </c>
      <c r="J107" s="127" t="s">
        <v>464</v>
      </c>
      <c r="L107" s="129" t="s">
        <v>417</v>
      </c>
      <c r="M107" s="129" t="s">
        <v>63</v>
      </c>
      <c r="N107" s="129" t="s">
        <v>444</v>
      </c>
      <c r="O107" s="126" t="s">
        <v>255</v>
      </c>
      <c r="P107" s="127" t="s">
        <v>445</v>
      </c>
      <c r="Q107" s="130">
        <v>44743</v>
      </c>
      <c r="R107" s="130">
        <v>44985</v>
      </c>
      <c r="S107" s="131"/>
      <c r="T107" s="132"/>
      <c r="U107" s="133" t="s">
        <v>446</v>
      </c>
      <c r="V107" s="133" t="s">
        <v>90</v>
      </c>
      <c r="W107" s="133">
        <v>8</v>
      </c>
      <c r="Z107" s="194" t="s">
        <v>447</v>
      </c>
      <c r="AA107" s="124" t="s">
        <v>65</v>
      </c>
      <c r="AB107" s="142" t="s">
        <v>77</v>
      </c>
      <c r="AC107" s="126" t="s">
        <v>50</v>
      </c>
      <c r="AD107" s="134"/>
      <c r="AE107" s="134" t="str">
        <f t="shared" ca="1" si="2"/>
        <v/>
      </c>
      <c r="AF107" s="137">
        <v>1</v>
      </c>
      <c r="AG107" s="126"/>
      <c r="AH107" s="126"/>
      <c r="AI107" s="126"/>
      <c r="AJ107" s="126" t="str">
        <f t="shared" ca="1" si="3"/>
        <v>CUMPLIDA</v>
      </c>
      <c r="AK107" s="126" t="e">
        <f t="shared" ca="1" si="4"/>
        <v>#NAME?</v>
      </c>
      <c r="AL107" s="138" t="s">
        <v>465</v>
      </c>
      <c r="AM107" s="141">
        <v>45559</v>
      </c>
    </row>
    <row r="108" spans="1:39" ht="18.75" customHeight="1">
      <c r="A108" s="127" t="s">
        <v>58</v>
      </c>
      <c r="B108" s="125">
        <v>106</v>
      </c>
      <c r="C108" s="126" t="e">
        <f ca="1">IF(OR(H108&lt;&gt;"", J108&lt;&gt;"", O108&lt;&gt;""),
    _xludf.TEXTJOIN("-", TRUE,
        IF(H108="NO CONFORMIDAD", "NC", IF(H108="OBSERVACIÓN", "OB", "Error")),I108,
IF(O108="CORRECCIÓN", "C", IF(O108="ACCIÓN CORRECTIVA", "AC", IF(O108="ACCIÓN DE MEJORA", "AM","Error"))),
        VLOOKUP(E108, Opciones!A$1:B$13, 2, FALSE),
        VLOOKUP(M108, Opciones!D$1:E$92, 2, FALSE),
        YEAR(G108)
    ),
"")</f>
        <v>#NAME?</v>
      </c>
      <c r="D108" s="126" t="e">
        <f t="shared" ca="1" si="6"/>
        <v>#NAME?</v>
      </c>
      <c r="E108" s="96" t="s">
        <v>44</v>
      </c>
      <c r="F108" s="127" t="s">
        <v>449</v>
      </c>
      <c r="G108" s="128">
        <v>44461</v>
      </c>
      <c r="H108" s="129" t="s">
        <v>290</v>
      </c>
      <c r="I108" s="187">
        <v>20</v>
      </c>
      <c r="J108" s="127" t="s">
        <v>466</v>
      </c>
      <c r="L108" s="129" t="s">
        <v>417</v>
      </c>
      <c r="M108" s="129" t="s">
        <v>63</v>
      </c>
      <c r="N108" s="129" t="s">
        <v>444</v>
      </c>
      <c r="O108" s="126" t="s">
        <v>255</v>
      </c>
      <c r="P108" s="127" t="s">
        <v>450</v>
      </c>
      <c r="Q108" s="130">
        <v>44743</v>
      </c>
      <c r="R108" s="130">
        <v>44985</v>
      </c>
      <c r="S108" s="131"/>
      <c r="T108" s="132"/>
      <c r="U108" s="133" t="s">
        <v>451</v>
      </c>
      <c r="V108" s="133" t="s">
        <v>84</v>
      </c>
      <c r="W108" s="133">
        <v>1</v>
      </c>
      <c r="Z108" s="194" t="s">
        <v>447</v>
      </c>
      <c r="AA108" s="124" t="s">
        <v>65</v>
      </c>
      <c r="AB108" s="142" t="s">
        <v>77</v>
      </c>
      <c r="AC108" s="126" t="s">
        <v>50</v>
      </c>
      <c r="AD108" s="134"/>
      <c r="AE108" s="134" t="str">
        <f t="shared" ca="1" si="2"/>
        <v/>
      </c>
      <c r="AF108" s="137"/>
      <c r="AG108" s="126"/>
      <c r="AH108" s="126"/>
      <c r="AI108" s="126"/>
      <c r="AJ108" s="126">
        <f t="shared" ca="1" si="3"/>
        <v>-763</v>
      </c>
      <c r="AK108" s="126" t="e">
        <f t="shared" ca="1" si="4"/>
        <v>#NAME?</v>
      </c>
      <c r="AL108" s="138" t="s">
        <v>458</v>
      </c>
      <c r="AM108" s="141">
        <v>45559</v>
      </c>
    </row>
    <row r="109" spans="1:39" ht="18.75" customHeight="1">
      <c r="A109" s="127" t="s">
        <v>58</v>
      </c>
      <c r="B109" s="125">
        <v>107</v>
      </c>
      <c r="C109" s="126" t="e">
        <f ca="1">IF(OR(H109&lt;&gt;"", J109&lt;&gt;"", O109&lt;&gt;""),
    _xludf.TEXTJOIN("-", TRUE,
        IF(H109="NO CONFORMIDAD", "NC", IF(H109="OBSERVACIÓN", "OB", "Error")),I109,
IF(O109="CORRECCIÓN", "C", IF(O109="ACCIÓN CORRECTIVA", "AC", IF(O109="ACCIÓN DE MEJORA", "AM","Error"))),
        VLOOKUP(E109, Opciones!A$1:B$13, 2, FALSE),
        VLOOKUP(M109, Opciones!D$1:E$92, 2, FALSE),
        YEAR(G109)
    ),
"")</f>
        <v>#NAME?</v>
      </c>
      <c r="D109" s="126" t="e">
        <f t="shared" ca="1" si="6"/>
        <v>#NAME?</v>
      </c>
      <c r="E109" s="96" t="s">
        <v>44</v>
      </c>
      <c r="F109" s="127" t="str">
        <f t="shared" ref="F109:F112" si="12">IF(OR(E109&lt;&gt;"",L109&lt;&gt;"",M109&lt;&gt;"",G109&lt;&gt;""), CONCATENATE(E109," PROCESO DE ",L109," - ",M109," VIGENCIA "&amp;YEAR(G109)),"")</f>
        <v>AUDITORÍA INTERNA PROCESO DE AUTORIDAD AMBIENTAL - DIRECCIÓN TERRITORIAL CARIBE VIGENCIA 2021</v>
      </c>
      <c r="G109" s="128">
        <v>44461</v>
      </c>
      <c r="H109" s="129" t="s">
        <v>290</v>
      </c>
      <c r="I109" s="187">
        <v>21</v>
      </c>
      <c r="J109" s="127" t="s">
        <v>467</v>
      </c>
      <c r="L109" s="129" t="s">
        <v>417</v>
      </c>
      <c r="M109" s="129" t="s">
        <v>63</v>
      </c>
      <c r="N109" s="129" t="s">
        <v>444</v>
      </c>
      <c r="O109" s="126" t="s">
        <v>255</v>
      </c>
      <c r="P109" s="127" t="s">
        <v>468</v>
      </c>
      <c r="Q109" s="130">
        <v>44743</v>
      </c>
      <c r="R109" s="130">
        <v>44985</v>
      </c>
      <c r="S109" s="131"/>
      <c r="T109" s="132"/>
      <c r="U109" s="133" t="s">
        <v>312</v>
      </c>
      <c r="V109" s="133" t="s">
        <v>90</v>
      </c>
      <c r="W109" s="133">
        <v>4</v>
      </c>
      <c r="Z109" s="194" t="s">
        <v>447</v>
      </c>
      <c r="AA109" s="124" t="s">
        <v>65</v>
      </c>
      <c r="AB109" s="142" t="s">
        <v>77</v>
      </c>
      <c r="AC109" s="126" t="s">
        <v>50</v>
      </c>
      <c r="AD109" s="134"/>
      <c r="AE109" s="134" t="str">
        <f t="shared" ca="1" si="2"/>
        <v/>
      </c>
      <c r="AF109" s="137">
        <v>1</v>
      </c>
      <c r="AG109" s="126"/>
      <c r="AH109" s="126"/>
      <c r="AI109" s="126"/>
      <c r="AJ109" s="126" t="str">
        <f t="shared" ca="1" si="3"/>
        <v>CUMPLIDA</v>
      </c>
      <c r="AK109" s="126" t="e">
        <f t="shared" ca="1" si="4"/>
        <v>#NAME?</v>
      </c>
      <c r="AL109" s="138" t="s">
        <v>469</v>
      </c>
      <c r="AM109" s="141">
        <v>45559</v>
      </c>
    </row>
    <row r="110" spans="1:39" ht="18.75" customHeight="1">
      <c r="A110" s="127" t="s">
        <v>58</v>
      </c>
      <c r="B110" s="125">
        <v>108</v>
      </c>
      <c r="C110" s="126" t="e">
        <f ca="1">IF(OR(H110&lt;&gt;"", J110&lt;&gt;"", O110&lt;&gt;""),
    _xludf.TEXTJOIN("-", TRUE,
        IF(H110="NO CONFORMIDAD", "NC", IF(H110="OBSERVACIÓN", "OB", "Error")),I110,
IF(O110="CORRECCIÓN", "C", IF(O110="ACCIÓN CORRECTIVA", "AC", IF(O110="ACCIÓN DE MEJORA", "AM","Error"))),
        VLOOKUP(E110, Opciones!A$1:B$13, 2, FALSE),
        VLOOKUP(M110, Opciones!D$1:E$92, 2, FALSE),
        YEAR(G110)
    ),
"")</f>
        <v>#NAME?</v>
      </c>
      <c r="D110" s="126" t="e">
        <f t="shared" ca="1" si="6"/>
        <v>#NAME?</v>
      </c>
      <c r="E110" s="96" t="s">
        <v>44</v>
      </c>
      <c r="F110" s="127" t="str">
        <f t="shared" si="12"/>
        <v>AUDITORÍA INTERNA PROCESO DE AUTORIDAD AMBIENTAL - DIRECCIÓN TERRITORIAL CARIBE VIGENCIA 2021</v>
      </c>
      <c r="G110" s="128">
        <v>44461</v>
      </c>
      <c r="H110" s="129" t="s">
        <v>290</v>
      </c>
      <c r="I110" s="187">
        <v>21</v>
      </c>
      <c r="J110" s="127" t="s">
        <v>467</v>
      </c>
      <c r="L110" s="129" t="s">
        <v>417</v>
      </c>
      <c r="M110" s="129" t="s">
        <v>63</v>
      </c>
      <c r="N110" s="129" t="s">
        <v>444</v>
      </c>
      <c r="O110" s="126" t="s">
        <v>255</v>
      </c>
      <c r="P110" s="127" t="s">
        <v>445</v>
      </c>
      <c r="Q110" s="130">
        <v>44743</v>
      </c>
      <c r="R110" s="130">
        <v>44985</v>
      </c>
      <c r="S110" s="131"/>
      <c r="T110" s="132"/>
      <c r="U110" s="133" t="s">
        <v>446</v>
      </c>
      <c r="V110" s="133" t="s">
        <v>90</v>
      </c>
      <c r="W110" s="133">
        <v>8</v>
      </c>
      <c r="Z110" s="194" t="s">
        <v>447</v>
      </c>
      <c r="AA110" s="124" t="s">
        <v>65</v>
      </c>
      <c r="AB110" s="142" t="s">
        <v>77</v>
      </c>
      <c r="AC110" s="126" t="s">
        <v>50</v>
      </c>
      <c r="AD110" s="134"/>
      <c r="AE110" s="134" t="str">
        <f t="shared" ca="1" si="2"/>
        <v/>
      </c>
      <c r="AF110" s="137">
        <v>1</v>
      </c>
      <c r="AG110" s="126"/>
      <c r="AH110" s="126"/>
      <c r="AI110" s="126"/>
      <c r="AJ110" s="126" t="str">
        <f t="shared" ca="1" si="3"/>
        <v>CUMPLIDA</v>
      </c>
      <c r="AK110" s="126" t="e">
        <f t="shared" ca="1" si="4"/>
        <v>#NAME?</v>
      </c>
      <c r="AL110" s="138" t="s">
        <v>470</v>
      </c>
      <c r="AM110" s="141">
        <v>45559</v>
      </c>
    </row>
    <row r="111" spans="1:39" ht="18.75" customHeight="1">
      <c r="A111" s="127" t="s">
        <v>58</v>
      </c>
      <c r="B111" s="125">
        <v>109</v>
      </c>
      <c r="C111" s="126" t="e">
        <f ca="1">IF(OR(H111&lt;&gt;"", J111&lt;&gt;"", O111&lt;&gt;""),
    _xludf.TEXTJOIN("-", TRUE,
        IF(H111="NO CONFORMIDAD", "NC", IF(H111="OBSERVACIÓN", "OB", "Error")),I111,
IF(O111="CORRECCIÓN", "C", IF(O111="ACCIÓN CORRECTIVA", "AC", IF(O111="ACCIÓN DE MEJORA", "AM","Error"))),
        VLOOKUP(E111, Opciones!A$1:B$13, 2, FALSE),
        VLOOKUP(M111, Opciones!D$1:E$92, 2, FALSE),
        YEAR(G111)
    ),
"")</f>
        <v>#NAME?</v>
      </c>
      <c r="D111" s="126" t="e">
        <f t="shared" ca="1" si="6"/>
        <v>#NAME?</v>
      </c>
      <c r="E111" s="96" t="s">
        <v>44</v>
      </c>
      <c r="F111" s="127" t="str">
        <f t="shared" si="12"/>
        <v>AUDITORÍA INTERNA PROCESO DE AUTORIDAD AMBIENTAL - DIRECCIÓN TERRITORIAL CARIBE VIGENCIA 2021</v>
      </c>
      <c r="G111" s="128">
        <v>44461</v>
      </c>
      <c r="H111" s="129" t="s">
        <v>45</v>
      </c>
      <c r="I111" s="187">
        <v>20</v>
      </c>
      <c r="J111" s="127" t="s">
        <v>471</v>
      </c>
      <c r="K111" s="127" t="s">
        <v>472</v>
      </c>
      <c r="L111" s="129" t="s">
        <v>417</v>
      </c>
      <c r="M111" s="129" t="s">
        <v>63</v>
      </c>
      <c r="N111" s="129" t="s">
        <v>444</v>
      </c>
      <c r="O111" s="126" t="s">
        <v>87</v>
      </c>
      <c r="P111" s="127" t="s">
        <v>459</v>
      </c>
      <c r="Q111" s="130">
        <v>44743</v>
      </c>
      <c r="R111" s="130">
        <v>44895</v>
      </c>
      <c r="S111" s="131"/>
      <c r="T111" s="132"/>
      <c r="U111" s="133" t="s">
        <v>460</v>
      </c>
      <c r="V111" s="133" t="s">
        <v>90</v>
      </c>
      <c r="W111" s="133">
        <v>7</v>
      </c>
      <c r="Z111" s="194" t="s">
        <v>447</v>
      </c>
      <c r="AA111" s="124" t="s">
        <v>65</v>
      </c>
      <c r="AB111" s="142" t="s">
        <v>77</v>
      </c>
      <c r="AC111" s="126" t="s">
        <v>50</v>
      </c>
      <c r="AD111" s="134"/>
      <c r="AE111" s="134" t="str">
        <f t="shared" ca="1" si="2"/>
        <v/>
      </c>
      <c r="AF111" s="137">
        <v>1</v>
      </c>
      <c r="AG111" s="126"/>
      <c r="AH111" s="126"/>
      <c r="AI111" s="126"/>
      <c r="AJ111" s="126" t="str">
        <f t="shared" ca="1" si="3"/>
        <v>CUMPLIDA</v>
      </c>
      <c r="AK111" s="126" t="e">
        <f t="shared" ca="1" si="4"/>
        <v>#NAME?</v>
      </c>
      <c r="AL111" s="138" t="s">
        <v>461</v>
      </c>
      <c r="AM111" s="141">
        <v>45559</v>
      </c>
    </row>
    <row r="112" spans="1:39" ht="18.75" customHeight="1">
      <c r="A112" s="127" t="s">
        <v>58</v>
      </c>
      <c r="B112" s="125">
        <v>110</v>
      </c>
      <c r="C112" s="126" t="e">
        <f ca="1">IF(OR(H112&lt;&gt;"", J112&lt;&gt;"", O112&lt;&gt;""),
    _xludf.TEXTJOIN("-", TRUE,
        IF(H112="NO CONFORMIDAD", "NC", IF(H112="OBSERVACIÓN", "OB", "Error")),I112,
IF(O112="CORRECCIÓN", "C", IF(O112="ACCIÓN CORRECTIVA", "AC", IF(O112="ACCIÓN DE MEJORA", "AM","Error"))),
        VLOOKUP(E112, Opciones!A$1:B$13, 2, FALSE),
        VLOOKUP(M112, Opciones!D$1:E$92, 2, FALSE),
        YEAR(G112)
    ),
"")</f>
        <v>#NAME?</v>
      </c>
      <c r="D112" s="126" t="e">
        <f t="shared" ca="1" si="6"/>
        <v>#NAME?</v>
      </c>
      <c r="E112" s="96" t="s">
        <v>44</v>
      </c>
      <c r="F112" s="127" t="str">
        <f t="shared" si="12"/>
        <v>AUDITORÍA INTERNA PROCESO DE AUTORIDAD AMBIENTAL - DIRECCIÓN TERRITORIAL CARIBE VIGENCIA 2021</v>
      </c>
      <c r="G112" s="128">
        <v>44461</v>
      </c>
      <c r="H112" s="129" t="s">
        <v>45</v>
      </c>
      <c r="I112" s="187">
        <v>20</v>
      </c>
      <c r="J112" s="127" t="s">
        <v>471</v>
      </c>
      <c r="K112" s="127" t="s">
        <v>472</v>
      </c>
      <c r="L112" s="129" t="s">
        <v>417</v>
      </c>
      <c r="M112" s="129" t="s">
        <v>63</v>
      </c>
      <c r="N112" s="129" t="s">
        <v>444</v>
      </c>
      <c r="O112" s="126" t="s">
        <v>87</v>
      </c>
      <c r="P112" s="127" t="s">
        <v>445</v>
      </c>
      <c r="Q112" s="130">
        <v>44743</v>
      </c>
      <c r="R112" s="130">
        <v>44985</v>
      </c>
      <c r="S112" s="131"/>
      <c r="T112" s="132"/>
      <c r="U112" s="133" t="s">
        <v>446</v>
      </c>
      <c r="V112" s="133" t="s">
        <v>90</v>
      </c>
      <c r="W112" s="133">
        <v>8</v>
      </c>
      <c r="Z112" s="194" t="s">
        <v>447</v>
      </c>
      <c r="AA112" s="124" t="s">
        <v>65</v>
      </c>
      <c r="AB112" s="142" t="s">
        <v>77</v>
      </c>
      <c r="AC112" s="126" t="s">
        <v>50</v>
      </c>
      <c r="AD112" s="134"/>
      <c r="AE112" s="134" t="str">
        <f t="shared" ca="1" si="2"/>
        <v/>
      </c>
      <c r="AF112" s="137">
        <v>1</v>
      </c>
      <c r="AG112" s="126"/>
      <c r="AH112" s="126"/>
      <c r="AI112" s="126"/>
      <c r="AJ112" s="126" t="str">
        <f t="shared" ca="1" si="3"/>
        <v>CUMPLIDA</v>
      </c>
      <c r="AK112" s="126" t="e">
        <f t="shared" ca="1" si="4"/>
        <v>#NAME?</v>
      </c>
      <c r="AL112" s="138" t="s">
        <v>473</v>
      </c>
      <c r="AM112" s="141">
        <v>45559</v>
      </c>
    </row>
    <row r="113" spans="1:39" ht="18.75" customHeight="1">
      <c r="A113" s="127" t="s">
        <v>58</v>
      </c>
      <c r="B113" s="125">
        <v>111</v>
      </c>
      <c r="C113" s="126" t="e">
        <f ca="1">IF(OR(H113&lt;&gt;"", J113&lt;&gt;"", O113&lt;&gt;""),
    _xludf.TEXTJOIN("-", TRUE,
        IF(H113="NO CONFORMIDAD", "NC", IF(H113="OBSERVACIÓN", "OB", "Error")),I113,
IF(O113="CORRECCIÓN", "C", IF(O113="ACCIÓN CORRECTIVA", "AC", IF(O113="ACCIÓN DE MEJORA", "AM","Error"))),
        VLOOKUP(E113, Opciones!A$1:B$13, 2, FALSE),
        VLOOKUP(M113, Opciones!D$1:E$92, 2, FALSE),
        YEAR(G113)
    ),
"")</f>
        <v>#NAME?</v>
      </c>
      <c r="D113" s="126" t="e">
        <f t="shared" ca="1" si="6"/>
        <v>#NAME?</v>
      </c>
      <c r="E113" s="96" t="s">
        <v>44</v>
      </c>
      <c r="F113" s="127" t="s">
        <v>449</v>
      </c>
      <c r="G113" s="128">
        <v>44461</v>
      </c>
      <c r="H113" s="129" t="s">
        <v>45</v>
      </c>
      <c r="I113" s="187">
        <v>20</v>
      </c>
      <c r="J113" s="127" t="s">
        <v>474</v>
      </c>
      <c r="K113" s="127" t="s">
        <v>472</v>
      </c>
      <c r="L113" s="129" t="s">
        <v>417</v>
      </c>
      <c r="M113" s="129" t="s">
        <v>63</v>
      </c>
      <c r="N113" s="129" t="s">
        <v>444</v>
      </c>
      <c r="O113" s="126" t="s">
        <v>87</v>
      </c>
      <c r="P113" s="127" t="s">
        <v>450</v>
      </c>
      <c r="Q113" s="130">
        <v>44743</v>
      </c>
      <c r="R113" s="130">
        <v>44985</v>
      </c>
      <c r="S113" s="131"/>
      <c r="T113" s="132"/>
      <c r="U113" s="133" t="s">
        <v>451</v>
      </c>
      <c r="V113" s="133" t="s">
        <v>84</v>
      </c>
      <c r="W113" s="133">
        <v>1</v>
      </c>
      <c r="Z113" s="194" t="s">
        <v>447</v>
      </c>
      <c r="AA113" s="124" t="s">
        <v>65</v>
      </c>
      <c r="AB113" s="142" t="s">
        <v>77</v>
      </c>
      <c r="AC113" s="126" t="s">
        <v>50</v>
      </c>
      <c r="AD113" s="134"/>
      <c r="AE113" s="134" t="str">
        <f t="shared" ca="1" si="2"/>
        <v/>
      </c>
      <c r="AF113" s="137"/>
      <c r="AG113" s="126"/>
      <c r="AH113" s="126"/>
      <c r="AI113" s="126"/>
      <c r="AJ113" s="126">
        <f t="shared" ca="1" si="3"/>
        <v>-763</v>
      </c>
      <c r="AK113" s="126" t="e">
        <f t="shared" ca="1" si="4"/>
        <v>#NAME?</v>
      </c>
      <c r="AL113" s="138" t="s">
        <v>458</v>
      </c>
      <c r="AM113" s="141">
        <v>45559</v>
      </c>
    </row>
    <row r="114" spans="1:39" ht="18.75" customHeight="1">
      <c r="A114" s="127" t="s">
        <v>58</v>
      </c>
      <c r="B114" s="125">
        <v>112</v>
      </c>
      <c r="C114" s="126" t="e">
        <f ca="1">IF(OR(H114&lt;&gt;"", J114&lt;&gt;"", O114&lt;&gt;""),
    _xludf.TEXTJOIN("-", TRUE,
        IF(H114="NO CONFORMIDAD", "NC", IF(H114="OBSERVACIÓN", "OB", "Error")),I114,
IF(O114="CORRECCIÓN", "C", IF(O114="ACCIÓN CORRECTIVA", "AC", IF(O114="ACCIÓN DE MEJORA", "AM","Error"))),
        VLOOKUP(E114, Opciones!A$1:B$13, 2, FALSE),
        VLOOKUP(M114, Opciones!D$1:E$92, 2, FALSE),
        YEAR(G114)
    ),
"")</f>
        <v>#NAME?</v>
      </c>
      <c r="D114" s="126" t="e">
        <f t="shared" ca="1" si="6"/>
        <v>#NAME?</v>
      </c>
      <c r="E114" s="96" t="s">
        <v>44</v>
      </c>
      <c r="F114" s="127" t="str">
        <f t="shared" ref="F114:F132" si="13">IF(OR(E114&lt;&gt;"",L114&lt;&gt;"",M114&lt;&gt;"",G114&lt;&gt;""), CONCATENATE(E114," PROCESO DE ",L114," - ",M114," VIGENCIA "&amp;YEAR(G114)),"")</f>
        <v>AUDITORÍA INTERNA PROCESO DE AUTORIDAD AMBIENTAL - DIRECCIÓN TERRITORIAL CARIBE VIGENCIA 2021</v>
      </c>
      <c r="G114" s="128">
        <v>44461</v>
      </c>
      <c r="H114" s="129" t="s">
        <v>290</v>
      </c>
      <c r="I114" s="187">
        <v>22</v>
      </c>
      <c r="J114" s="127" t="s">
        <v>475</v>
      </c>
      <c r="L114" s="129" t="s">
        <v>417</v>
      </c>
      <c r="M114" s="129" t="s">
        <v>63</v>
      </c>
      <c r="N114" s="129" t="s">
        <v>444</v>
      </c>
      <c r="O114" s="126" t="s">
        <v>255</v>
      </c>
      <c r="P114" s="127" t="s">
        <v>468</v>
      </c>
      <c r="Q114" s="130">
        <v>44743</v>
      </c>
      <c r="R114" s="130">
        <v>44985</v>
      </c>
      <c r="S114" s="131"/>
      <c r="T114" s="132"/>
      <c r="U114" s="133" t="s">
        <v>312</v>
      </c>
      <c r="V114" s="133" t="s">
        <v>90</v>
      </c>
      <c r="W114" s="133">
        <v>4</v>
      </c>
      <c r="Z114" s="194" t="s">
        <v>447</v>
      </c>
      <c r="AA114" s="124" t="s">
        <v>65</v>
      </c>
      <c r="AB114" s="142" t="s">
        <v>77</v>
      </c>
      <c r="AC114" s="126" t="s">
        <v>50</v>
      </c>
      <c r="AD114" s="134"/>
      <c r="AE114" s="134" t="str">
        <f t="shared" ca="1" si="2"/>
        <v/>
      </c>
      <c r="AF114" s="137">
        <v>1</v>
      </c>
      <c r="AG114" s="126"/>
      <c r="AH114" s="126"/>
      <c r="AI114" s="126"/>
      <c r="AJ114" s="126" t="str">
        <f t="shared" ca="1" si="3"/>
        <v>CUMPLIDA</v>
      </c>
      <c r="AK114" s="126" t="e">
        <f t="shared" ca="1" si="4"/>
        <v>#NAME?</v>
      </c>
      <c r="AL114" s="138" t="s">
        <v>469</v>
      </c>
      <c r="AM114" s="141">
        <v>45559</v>
      </c>
    </row>
    <row r="115" spans="1:39" ht="18.75" customHeight="1">
      <c r="A115" s="127" t="s">
        <v>58</v>
      </c>
      <c r="B115" s="125">
        <v>113</v>
      </c>
      <c r="C115" s="126" t="e">
        <f ca="1">IF(OR(H115&lt;&gt;"", J115&lt;&gt;"", O115&lt;&gt;""),
    _xludf.TEXTJOIN("-", TRUE,
        IF(H115="NO CONFORMIDAD", "NC", IF(H115="OBSERVACIÓN", "OB", "Error")),I115,
IF(O115="CORRECCIÓN", "C", IF(O115="ACCIÓN CORRECTIVA", "AC", IF(O115="ACCIÓN DE MEJORA", "AM","Error"))),
        VLOOKUP(E115, Opciones!A$1:B$13, 2, FALSE),
        VLOOKUP(M115, Opciones!D$1:E$92, 2, FALSE),
        YEAR(G115)
    ),
"")</f>
        <v>#NAME?</v>
      </c>
      <c r="D115" s="126" t="e">
        <f t="shared" ca="1" si="6"/>
        <v>#NAME?</v>
      </c>
      <c r="E115" s="96" t="s">
        <v>44</v>
      </c>
      <c r="F115" s="127" t="str">
        <f t="shared" si="13"/>
        <v>AUDITORÍA INTERNA PROCESO DE AUTORIDAD AMBIENTAL - DIRECCIÓN TERRITORIAL CARIBE VIGENCIA 2021</v>
      </c>
      <c r="G115" s="128">
        <v>44461</v>
      </c>
      <c r="H115" s="129" t="s">
        <v>290</v>
      </c>
      <c r="I115" s="187">
        <v>22</v>
      </c>
      <c r="J115" s="127" t="s">
        <v>475</v>
      </c>
      <c r="L115" s="129" t="s">
        <v>417</v>
      </c>
      <c r="M115" s="129" t="s">
        <v>63</v>
      </c>
      <c r="N115" s="129" t="s">
        <v>444</v>
      </c>
      <c r="O115" s="126" t="s">
        <v>255</v>
      </c>
      <c r="P115" s="127" t="s">
        <v>445</v>
      </c>
      <c r="Q115" s="130">
        <v>44743</v>
      </c>
      <c r="R115" s="130">
        <v>44985</v>
      </c>
      <c r="S115" s="131"/>
      <c r="T115" s="132"/>
      <c r="U115" s="133" t="s">
        <v>446</v>
      </c>
      <c r="V115" s="133" t="s">
        <v>90</v>
      </c>
      <c r="W115" s="133">
        <v>8</v>
      </c>
      <c r="Z115" s="194" t="s">
        <v>447</v>
      </c>
      <c r="AA115" s="124" t="s">
        <v>65</v>
      </c>
      <c r="AB115" s="142" t="s">
        <v>77</v>
      </c>
      <c r="AC115" s="126" t="s">
        <v>50</v>
      </c>
      <c r="AD115" s="134"/>
      <c r="AE115" s="134" t="str">
        <f t="shared" ca="1" si="2"/>
        <v/>
      </c>
      <c r="AF115" s="137">
        <v>1</v>
      </c>
      <c r="AG115" s="126"/>
      <c r="AH115" s="126"/>
      <c r="AI115" s="126"/>
      <c r="AJ115" s="126" t="str">
        <f t="shared" ca="1" si="3"/>
        <v>CUMPLIDA</v>
      </c>
      <c r="AK115" s="126" t="e">
        <f t="shared" ca="1" si="4"/>
        <v>#NAME?</v>
      </c>
      <c r="AL115" s="138" t="s">
        <v>476</v>
      </c>
      <c r="AM115" s="141">
        <v>45559</v>
      </c>
    </row>
    <row r="116" spans="1:39" ht="18.75" customHeight="1">
      <c r="A116" s="127" t="s">
        <v>58</v>
      </c>
      <c r="B116" s="125">
        <v>114</v>
      </c>
      <c r="C116" s="126" t="e">
        <f ca="1">IF(OR(H116&lt;&gt;"", J116&lt;&gt;"", O116&lt;&gt;""),
    _xludf.TEXTJOIN("-", TRUE,
        IF(H116="NO CONFORMIDAD", "NC", IF(H116="OBSERVACIÓN", "OB", "Error")),I116,
IF(O116="CORRECCIÓN", "C", IF(O116="ACCIÓN CORRECTIVA", "AC", IF(O116="ACCIÓN DE MEJORA", "AM","Error"))),
        VLOOKUP(E116, Opciones!A$1:B$13, 2, FALSE),
        VLOOKUP(M116, Opciones!D$1:E$92, 2, FALSE),
        YEAR(G116)
    ),
"")</f>
        <v>#NAME?</v>
      </c>
      <c r="D116" s="126" t="e">
        <f t="shared" ca="1" si="6"/>
        <v>#NAME?</v>
      </c>
      <c r="E116" s="96" t="s">
        <v>44</v>
      </c>
      <c r="F116" s="127" t="str">
        <f t="shared" si="13"/>
        <v>AUDITORÍA INTERNA PROCESO DE AUTORIDAD AMBIENTAL - DIRECCIÓN TERRITORIAL CARIBE VIGENCIA 2021</v>
      </c>
      <c r="G116" s="128">
        <v>44461</v>
      </c>
      <c r="H116" s="129" t="s">
        <v>45</v>
      </c>
      <c r="I116" s="187">
        <v>21</v>
      </c>
      <c r="J116" s="127" t="s">
        <v>477</v>
      </c>
      <c r="K116" s="127" t="s">
        <v>478</v>
      </c>
      <c r="L116" s="129" t="s">
        <v>417</v>
      </c>
      <c r="M116" s="129" t="s">
        <v>63</v>
      </c>
      <c r="N116" s="129" t="s">
        <v>444</v>
      </c>
      <c r="O116" s="126" t="s">
        <v>87</v>
      </c>
      <c r="P116" s="127" t="s">
        <v>445</v>
      </c>
      <c r="Q116" s="130">
        <v>44743</v>
      </c>
      <c r="R116" s="130">
        <v>44985</v>
      </c>
      <c r="S116" s="131"/>
      <c r="T116" s="132"/>
      <c r="U116" s="133" t="s">
        <v>446</v>
      </c>
      <c r="V116" s="133" t="s">
        <v>90</v>
      </c>
      <c r="W116" s="133">
        <v>8</v>
      </c>
      <c r="Z116" s="194" t="s">
        <v>447</v>
      </c>
      <c r="AA116" s="124" t="s">
        <v>65</v>
      </c>
      <c r="AB116" s="142" t="s">
        <v>77</v>
      </c>
      <c r="AC116" s="126" t="s">
        <v>50</v>
      </c>
      <c r="AD116" s="134"/>
      <c r="AE116" s="134" t="str">
        <f t="shared" ca="1" si="2"/>
        <v/>
      </c>
      <c r="AF116" s="137">
        <v>1</v>
      </c>
      <c r="AG116" s="126"/>
      <c r="AH116" s="126"/>
      <c r="AI116" s="126"/>
      <c r="AJ116" s="126" t="str">
        <f t="shared" ca="1" si="3"/>
        <v>CUMPLIDA</v>
      </c>
      <c r="AK116" s="126" t="e">
        <f t="shared" ca="1" si="4"/>
        <v>#NAME?</v>
      </c>
      <c r="AL116" s="138" t="s">
        <v>479</v>
      </c>
      <c r="AM116" s="141">
        <v>45559</v>
      </c>
    </row>
    <row r="117" spans="1:39" ht="18.75" customHeight="1">
      <c r="A117" s="127" t="s">
        <v>58</v>
      </c>
      <c r="B117" s="125">
        <v>115</v>
      </c>
      <c r="C117" s="126" t="e">
        <f ca="1">IF(OR(H117&lt;&gt;"", J117&lt;&gt;"", O117&lt;&gt;""),
    _xludf.TEXTJOIN("-", TRUE,
        IF(H117="NO CONFORMIDAD", "NC", IF(H117="OBSERVACIÓN", "OB", "Error")),I117,
IF(O117="CORRECCIÓN", "C", IF(O117="ACCIÓN CORRECTIVA", "AC", IF(O117="ACCIÓN DE MEJORA", "AM","Error"))),
        VLOOKUP(E117, Opciones!A$1:B$13, 2, FALSE),
        VLOOKUP(M117, Opciones!D$1:E$92, 2, FALSE),
        YEAR(G117)
    ),
"")</f>
        <v>#NAME?</v>
      </c>
      <c r="D117" s="126" t="e">
        <f t="shared" ca="1" si="6"/>
        <v>#NAME?</v>
      </c>
      <c r="E117" s="96" t="s">
        <v>44</v>
      </c>
      <c r="F117" s="127" t="str">
        <f t="shared" si="13"/>
        <v>AUDITORÍA INTERNA PROCESO DE AUTORIDAD AMBIENTAL - DIRECCIÓN TERRITORIAL CARIBE VIGENCIA 2021</v>
      </c>
      <c r="G117" s="128">
        <v>44461</v>
      </c>
      <c r="H117" s="129" t="s">
        <v>45</v>
      </c>
      <c r="I117" s="187">
        <v>21</v>
      </c>
      <c r="J117" s="127" t="s">
        <v>477</v>
      </c>
      <c r="K117" s="127" t="s">
        <v>478</v>
      </c>
      <c r="L117" s="129" t="s">
        <v>417</v>
      </c>
      <c r="M117" s="129" t="s">
        <v>63</v>
      </c>
      <c r="N117" s="129" t="s">
        <v>444</v>
      </c>
      <c r="O117" s="126" t="s">
        <v>87</v>
      </c>
      <c r="P117" s="127" t="s">
        <v>480</v>
      </c>
      <c r="Q117" s="130">
        <v>44743</v>
      </c>
      <c r="R117" s="130">
        <v>44985</v>
      </c>
      <c r="S117" s="131"/>
      <c r="T117" s="132"/>
      <c r="U117" s="133" t="s">
        <v>312</v>
      </c>
      <c r="V117" s="133" t="s">
        <v>90</v>
      </c>
      <c r="W117" s="133">
        <v>4</v>
      </c>
      <c r="Z117" s="194" t="s">
        <v>447</v>
      </c>
      <c r="AA117" s="124" t="s">
        <v>65</v>
      </c>
      <c r="AB117" s="142" t="s">
        <v>77</v>
      </c>
      <c r="AC117" s="126" t="s">
        <v>50</v>
      </c>
      <c r="AD117" s="134"/>
      <c r="AE117" s="134" t="str">
        <f t="shared" ca="1" si="2"/>
        <v/>
      </c>
      <c r="AF117" s="137">
        <v>1</v>
      </c>
      <c r="AG117" s="126"/>
      <c r="AH117" s="126"/>
      <c r="AI117" s="126"/>
      <c r="AJ117" s="126" t="str">
        <f t="shared" ca="1" si="3"/>
        <v>CUMPLIDA</v>
      </c>
      <c r="AK117" s="126" t="e">
        <f t="shared" ca="1" si="4"/>
        <v>#NAME?</v>
      </c>
      <c r="AL117" s="138" t="s">
        <v>481</v>
      </c>
      <c r="AM117" s="141">
        <v>45559</v>
      </c>
    </row>
    <row r="118" spans="1:39" ht="18.75" customHeight="1">
      <c r="A118" s="127" t="s">
        <v>58</v>
      </c>
      <c r="B118" s="125">
        <v>116</v>
      </c>
      <c r="C118" s="126" t="e">
        <f ca="1">IF(OR(H118&lt;&gt;"", J118&lt;&gt;"", O118&lt;&gt;""),
    _xludf.TEXTJOIN("-", TRUE,
        IF(H118="NO CONFORMIDAD", "NC", IF(H118="OBSERVACIÓN", "OB", "Error")),I118,
IF(O118="CORRECCIÓN", "C", IF(O118="ACCIÓN CORRECTIVA", "AC", IF(O118="ACCIÓN DE MEJORA", "AM","Error"))),
        VLOOKUP(E118, Opciones!A$1:B$13, 2, FALSE),
        VLOOKUP(M118, Opciones!D$1:E$92, 2, FALSE),
        YEAR(G118)
    ),
"")</f>
        <v>#NAME?</v>
      </c>
      <c r="D118" s="126" t="e">
        <f t="shared" ca="1" si="6"/>
        <v>#NAME?</v>
      </c>
      <c r="E118" s="96" t="s">
        <v>44</v>
      </c>
      <c r="F118" s="127" t="str">
        <f t="shared" si="13"/>
        <v>AUDITORÍA INTERNA PROCESO DE AUTORIDAD AMBIENTAL - DIRECCIÓN TERRITORIAL CARIBE VIGENCIA 2021</v>
      </c>
      <c r="G118" s="128">
        <v>44461</v>
      </c>
      <c r="H118" s="129" t="s">
        <v>45</v>
      </c>
      <c r="I118" s="187">
        <v>22</v>
      </c>
      <c r="J118" s="127" t="s">
        <v>482</v>
      </c>
      <c r="K118" s="127" t="s">
        <v>454</v>
      </c>
      <c r="L118" s="129" t="s">
        <v>417</v>
      </c>
      <c r="M118" s="129" t="s">
        <v>63</v>
      </c>
      <c r="N118" s="129" t="s">
        <v>444</v>
      </c>
      <c r="O118" s="126" t="s">
        <v>51</v>
      </c>
      <c r="P118" s="127" t="s">
        <v>455</v>
      </c>
      <c r="Q118" s="130">
        <v>44743</v>
      </c>
      <c r="R118" s="130">
        <v>45000</v>
      </c>
      <c r="S118" s="131"/>
      <c r="T118" s="132"/>
      <c r="U118" s="133" t="s">
        <v>456</v>
      </c>
      <c r="V118" s="133" t="s">
        <v>90</v>
      </c>
      <c r="W118" s="133">
        <v>1</v>
      </c>
      <c r="Z118" s="194" t="s">
        <v>447</v>
      </c>
      <c r="AA118" s="124" t="s">
        <v>65</v>
      </c>
      <c r="AB118" s="142" t="s">
        <v>77</v>
      </c>
      <c r="AC118" s="126" t="s">
        <v>50</v>
      </c>
      <c r="AD118" s="134"/>
      <c r="AE118" s="134" t="str">
        <f t="shared" ca="1" si="2"/>
        <v/>
      </c>
      <c r="AF118" s="137">
        <v>1</v>
      </c>
      <c r="AG118" s="126"/>
      <c r="AH118" s="126"/>
      <c r="AI118" s="126"/>
      <c r="AJ118" s="126" t="str">
        <f t="shared" ca="1" si="3"/>
        <v>CUMPLIDA</v>
      </c>
      <c r="AK118" s="126" t="e">
        <f t="shared" ca="1" si="4"/>
        <v>#NAME?</v>
      </c>
      <c r="AL118" s="138" t="s">
        <v>483</v>
      </c>
      <c r="AM118" s="141">
        <v>45559</v>
      </c>
    </row>
    <row r="119" spans="1:39" ht="18.75" customHeight="1">
      <c r="A119" s="127" t="s">
        <v>58</v>
      </c>
      <c r="B119" s="125">
        <v>117</v>
      </c>
      <c r="C119" s="126" t="e">
        <f ca="1">IF(OR(H119&lt;&gt;"", J119&lt;&gt;"", O119&lt;&gt;""),
    _xludf.TEXTJOIN("-", TRUE,
        IF(H119="NO CONFORMIDAD", "NC", IF(H119="OBSERVACIÓN", "OB", "Error")),I119,
IF(O119="CORRECCIÓN", "C", IF(O119="ACCIÓN CORRECTIVA", "AC", IF(O119="ACCIÓN DE MEJORA", "AM","Error"))),
        VLOOKUP(E119, Opciones!A$1:B$13, 2, FALSE),
        VLOOKUP(M119, Opciones!D$1:E$92, 2, FALSE),
        YEAR(G119)
    ),
"")</f>
        <v>#NAME?</v>
      </c>
      <c r="D119" s="126" t="e">
        <f t="shared" ca="1" si="6"/>
        <v>#NAME?</v>
      </c>
      <c r="E119" s="96" t="s">
        <v>44</v>
      </c>
      <c r="F119" s="127" t="str">
        <f t="shared" si="13"/>
        <v>AUDITORÍA INTERNA PROCESO DE AUTORIDAD AMBIENTAL - DIRECCIÓN TERRITORIAL CARIBE VIGENCIA 2021</v>
      </c>
      <c r="G119" s="128">
        <v>44461</v>
      </c>
      <c r="H119" s="129" t="s">
        <v>45</v>
      </c>
      <c r="I119" s="187">
        <v>22</v>
      </c>
      <c r="J119" s="127" t="s">
        <v>482</v>
      </c>
      <c r="K119" s="127" t="s">
        <v>454</v>
      </c>
      <c r="L119" s="129" t="s">
        <v>417</v>
      </c>
      <c r="M119" s="129" t="s">
        <v>63</v>
      </c>
      <c r="N119" s="129" t="s">
        <v>444</v>
      </c>
      <c r="O119" s="126" t="s">
        <v>87</v>
      </c>
      <c r="P119" s="127" t="s">
        <v>459</v>
      </c>
      <c r="Q119" s="130">
        <v>44743</v>
      </c>
      <c r="R119" s="130">
        <v>44895</v>
      </c>
      <c r="S119" s="131"/>
      <c r="T119" s="132"/>
      <c r="U119" s="133" t="s">
        <v>460</v>
      </c>
      <c r="V119" s="133" t="s">
        <v>90</v>
      </c>
      <c r="W119" s="133">
        <v>7</v>
      </c>
      <c r="Z119" s="194" t="s">
        <v>447</v>
      </c>
      <c r="AA119" s="124" t="s">
        <v>65</v>
      </c>
      <c r="AB119" s="142" t="s">
        <v>77</v>
      </c>
      <c r="AC119" s="126" t="s">
        <v>50</v>
      </c>
      <c r="AD119" s="134"/>
      <c r="AE119" s="134" t="str">
        <f t="shared" ca="1" si="2"/>
        <v/>
      </c>
      <c r="AF119" s="137">
        <v>1</v>
      </c>
      <c r="AG119" s="126"/>
      <c r="AH119" s="126"/>
      <c r="AI119" s="126"/>
      <c r="AJ119" s="126" t="str">
        <f t="shared" ca="1" si="3"/>
        <v>CUMPLIDA</v>
      </c>
      <c r="AK119" s="126" t="e">
        <f t="shared" ca="1" si="4"/>
        <v>#NAME?</v>
      </c>
      <c r="AL119" s="138" t="s">
        <v>461</v>
      </c>
      <c r="AM119" s="141">
        <v>45559</v>
      </c>
    </row>
    <row r="120" spans="1:39" ht="18.75" customHeight="1">
      <c r="A120" s="127" t="s">
        <v>58</v>
      </c>
      <c r="B120" s="125">
        <v>118</v>
      </c>
      <c r="C120" s="126" t="e">
        <f ca="1">IF(OR(H120&lt;&gt;"", J120&lt;&gt;"", O120&lt;&gt;""),
    _xludf.TEXTJOIN("-", TRUE,
        IF(H120="NO CONFORMIDAD", "NC", IF(H120="OBSERVACIÓN", "OB", "Error")),I120,
IF(O120="CORRECCIÓN", "C", IF(O120="ACCIÓN CORRECTIVA", "AC", IF(O120="ACCIÓN DE MEJORA", "AM","Error"))),
        VLOOKUP(E120, Opciones!A$1:B$13, 2, FALSE),
        VLOOKUP(M120, Opciones!D$1:E$92, 2, FALSE),
        YEAR(G120)
    ),
"")</f>
        <v>#NAME?</v>
      </c>
      <c r="D120" s="126" t="e">
        <f t="shared" ca="1" si="6"/>
        <v>#NAME?</v>
      </c>
      <c r="E120" s="96" t="s">
        <v>44</v>
      </c>
      <c r="F120" s="127" t="str">
        <f t="shared" si="13"/>
        <v>AUDITORÍA INTERNA PROCESO DE AUTORIDAD AMBIENTAL - DIRECCIÓN TERRITORIAL CARIBE VIGENCIA 2021</v>
      </c>
      <c r="G120" s="128">
        <v>44461</v>
      </c>
      <c r="H120" s="129" t="s">
        <v>45</v>
      </c>
      <c r="I120" s="187">
        <v>22</v>
      </c>
      <c r="J120" s="127" t="s">
        <v>482</v>
      </c>
      <c r="K120" s="127" t="s">
        <v>454</v>
      </c>
      <c r="L120" s="129" t="s">
        <v>417</v>
      </c>
      <c r="M120" s="129" t="s">
        <v>63</v>
      </c>
      <c r="N120" s="129" t="s">
        <v>444</v>
      </c>
      <c r="O120" s="126" t="s">
        <v>87</v>
      </c>
      <c r="P120" s="127" t="s">
        <v>484</v>
      </c>
      <c r="Q120" s="130">
        <v>44743</v>
      </c>
      <c r="R120" s="130">
        <v>44895</v>
      </c>
      <c r="S120" s="131"/>
      <c r="T120" s="132"/>
      <c r="U120" s="133" t="s">
        <v>485</v>
      </c>
      <c r="V120" s="133" t="s">
        <v>90</v>
      </c>
      <c r="W120" s="133">
        <v>2</v>
      </c>
      <c r="Z120" s="194" t="s">
        <v>447</v>
      </c>
      <c r="AA120" s="124" t="s">
        <v>65</v>
      </c>
      <c r="AB120" s="142" t="s">
        <v>77</v>
      </c>
      <c r="AC120" s="126" t="s">
        <v>50</v>
      </c>
      <c r="AD120" s="134"/>
      <c r="AE120" s="134" t="str">
        <f t="shared" ca="1" si="2"/>
        <v/>
      </c>
      <c r="AF120" s="137">
        <v>1</v>
      </c>
      <c r="AG120" s="126"/>
      <c r="AH120" s="126"/>
      <c r="AI120" s="126"/>
      <c r="AJ120" s="126" t="str">
        <f t="shared" ca="1" si="3"/>
        <v>CUMPLIDA</v>
      </c>
      <c r="AK120" s="126" t="e">
        <f t="shared" ca="1" si="4"/>
        <v>#NAME?</v>
      </c>
      <c r="AL120" s="138" t="s">
        <v>486</v>
      </c>
      <c r="AM120" s="141">
        <v>45559</v>
      </c>
    </row>
    <row r="121" spans="1:39" ht="18.75" customHeight="1">
      <c r="A121" s="127" t="s">
        <v>58</v>
      </c>
      <c r="B121" s="125">
        <v>119</v>
      </c>
      <c r="C121" s="126" t="e">
        <f ca="1">IF(OR(H121&lt;&gt;"", J121&lt;&gt;"", O121&lt;&gt;""),
    _xludf.TEXTJOIN("-", TRUE,
        IF(H121="NO CONFORMIDAD", "NC", IF(H121="OBSERVACIÓN", "OB", "Error")),I121,
IF(O121="CORRECCIÓN", "C", IF(O121="ACCIÓN CORRECTIVA", "AC", IF(O121="ACCIÓN DE MEJORA", "AM","Error"))),
        VLOOKUP(E121, Opciones!A$1:B$13, 2, FALSE),
        VLOOKUP(M121, Opciones!D$1:E$92, 2, FALSE),
        YEAR(G121)
    ),
"")</f>
        <v>#NAME?</v>
      </c>
      <c r="D121" s="126" t="e">
        <f t="shared" ca="1" si="6"/>
        <v>#NAME?</v>
      </c>
      <c r="E121" s="96" t="s">
        <v>44</v>
      </c>
      <c r="F121" s="127" t="str">
        <f t="shared" si="13"/>
        <v>AUDITORÍA INTERNA PROCESO DE AUTORIDAD AMBIENTAL - DIRECCIÓN TERRITORIAL CARIBE VIGENCIA 2021</v>
      </c>
      <c r="G121" s="128">
        <v>44461</v>
      </c>
      <c r="H121" s="129" t="s">
        <v>45</v>
      </c>
      <c r="I121" s="187">
        <v>22</v>
      </c>
      <c r="J121" s="127" t="s">
        <v>482</v>
      </c>
      <c r="K121" s="127" t="s">
        <v>454</v>
      </c>
      <c r="L121" s="129" t="s">
        <v>417</v>
      </c>
      <c r="M121" s="129" t="s">
        <v>63</v>
      </c>
      <c r="N121" s="129" t="s">
        <v>444</v>
      </c>
      <c r="O121" s="126" t="s">
        <v>87</v>
      </c>
      <c r="P121" s="127" t="s">
        <v>445</v>
      </c>
      <c r="Q121" s="130">
        <v>44743</v>
      </c>
      <c r="R121" s="130">
        <v>44985</v>
      </c>
      <c r="S121" s="131"/>
      <c r="T121" s="132"/>
      <c r="U121" s="133" t="s">
        <v>446</v>
      </c>
      <c r="V121" s="133" t="s">
        <v>90</v>
      </c>
      <c r="W121" s="133">
        <v>8</v>
      </c>
      <c r="Z121" s="194" t="s">
        <v>447</v>
      </c>
      <c r="AA121" s="124" t="s">
        <v>65</v>
      </c>
      <c r="AB121" s="142" t="s">
        <v>77</v>
      </c>
      <c r="AC121" s="126" t="s">
        <v>50</v>
      </c>
      <c r="AD121" s="134"/>
      <c r="AE121" s="134" t="str">
        <f t="shared" ca="1" si="2"/>
        <v/>
      </c>
      <c r="AF121" s="137">
        <v>1</v>
      </c>
      <c r="AG121" s="126"/>
      <c r="AH121" s="126"/>
      <c r="AI121" s="126"/>
      <c r="AJ121" s="126" t="str">
        <f t="shared" ca="1" si="3"/>
        <v>CUMPLIDA</v>
      </c>
      <c r="AK121" s="126" t="e">
        <f t="shared" ca="1" si="4"/>
        <v>#NAME?</v>
      </c>
      <c r="AL121" s="138" t="s">
        <v>487</v>
      </c>
      <c r="AM121" s="141">
        <v>45559</v>
      </c>
    </row>
    <row r="122" spans="1:39" ht="18.75" customHeight="1">
      <c r="A122" s="127" t="s">
        <v>58</v>
      </c>
      <c r="B122" s="125">
        <v>120</v>
      </c>
      <c r="C122" s="126" t="e">
        <f ca="1">IF(OR(H122&lt;&gt;"", J122&lt;&gt;"", O122&lt;&gt;""),
    _xludf.TEXTJOIN("-", TRUE,
        IF(H122="NO CONFORMIDAD", "NC", IF(H122="OBSERVACIÓN", "OB", "Error")),I122,
IF(O122="CORRECCIÓN", "C", IF(O122="ACCIÓN CORRECTIVA", "AC", IF(O122="ACCIÓN DE MEJORA", "AM","Error"))),
        VLOOKUP(E122, Opciones!A$1:B$13, 2, FALSE),
        VLOOKUP(M122, Opciones!D$1:E$92, 2, FALSE),
        YEAR(G122)
    ),
"")</f>
        <v>#NAME?</v>
      </c>
      <c r="D122" s="126" t="e">
        <f t="shared" ca="1" si="6"/>
        <v>#NAME?</v>
      </c>
      <c r="E122" s="96" t="s">
        <v>44</v>
      </c>
      <c r="F122" s="127" t="str">
        <f t="shared" si="13"/>
        <v>AUDITORÍA INTERNA PROCESO DE AUTORIDAD AMBIENTAL - DIRECCIÓN TERRITORIAL CARIBE VIGENCIA 2021</v>
      </c>
      <c r="G122" s="128">
        <v>44461</v>
      </c>
      <c r="H122" s="129" t="s">
        <v>290</v>
      </c>
      <c r="I122" s="187">
        <v>23</v>
      </c>
      <c r="J122" s="127" t="s">
        <v>488</v>
      </c>
      <c r="L122" s="129" t="s">
        <v>417</v>
      </c>
      <c r="M122" s="129" t="s">
        <v>63</v>
      </c>
      <c r="N122" s="129" t="s">
        <v>444</v>
      </c>
      <c r="O122" s="126" t="s">
        <v>255</v>
      </c>
      <c r="P122" s="127" t="s">
        <v>468</v>
      </c>
      <c r="Q122" s="130">
        <v>44743</v>
      </c>
      <c r="R122" s="130">
        <v>44985</v>
      </c>
      <c r="S122" s="131"/>
      <c r="T122" s="132"/>
      <c r="U122" s="133" t="s">
        <v>312</v>
      </c>
      <c r="V122" s="133" t="s">
        <v>90</v>
      </c>
      <c r="W122" s="133">
        <v>4</v>
      </c>
      <c r="Z122" s="194" t="s">
        <v>447</v>
      </c>
      <c r="AA122" s="124" t="s">
        <v>65</v>
      </c>
      <c r="AB122" s="142" t="s">
        <v>77</v>
      </c>
      <c r="AC122" s="126" t="s">
        <v>50</v>
      </c>
      <c r="AD122" s="134"/>
      <c r="AE122" s="134" t="str">
        <f t="shared" ca="1" si="2"/>
        <v/>
      </c>
      <c r="AF122" s="137">
        <v>1</v>
      </c>
      <c r="AG122" s="126"/>
      <c r="AH122" s="126"/>
      <c r="AI122" s="126"/>
      <c r="AJ122" s="126" t="str">
        <f t="shared" ca="1" si="3"/>
        <v>CUMPLIDA</v>
      </c>
      <c r="AK122" s="126" t="e">
        <f t="shared" ca="1" si="4"/>
        <v>#NAME?</v>
      </c>
      <c r="AL122" s="138" t="s">
        <v>489</v>
      </c>
      <c r="AM122" s="141">
        <v>45559</v>
      </c>
    </row>
    <row r="123" spans="1:39" ht="18.75" customHeight="1">
      <c r="A123" s="127" t="s">
        <v>58</v>
      </c>
      <c r="B123" s="125">
        <v>121</v>
      </c>
      <c r="C123" s="126" t="e">
        <f ca="1">IF(OR(H123&lt;&gt;"", J123&lt;&gt;"", O123&lt;&gt;""),
    _xludf.TEXTJOIN("-", TRUE,
        IF(H123="NO CONFORMIDAD", "NC", IF(H123="OBSERVACIÓN", "OB", "Error")),I123,
IF(O123="CORRECCIÓN", "C", IF(O123="ACCIÓN CORRECTIVA", "AC", IF(O123="ACCIÓN DE MEJORA", "AM","Error"))),
        VLOOKUP(E123, Opciones!A$1:B$13, 2, FALSE),
        VLOOKUP(M123, Opciones!D$1:E$92, 2, FALSE),
        YEAR(G123)
    ),
"")</f>
        <v>#NAME?</v>
      </c>
      <c r="D123" s="126" t="e">
        <f t="shared" ca="1" si="6"/>
        <v>#NAME?</v>
      </c>
      <c r="E123" s="96" t="s">
        <v>44</v>
      </c>
      <c r="F123" s="127" t="str">
        <f t="shared" si="13"/>
        <v>AUDITORÍA INTERNA PROCESO DE AUTORIDAD AMBIENTAL - DIRECCIÓN TERRITORIAL CARIBE VIGENCIA 2021</v>
      </c>
      <c r="G123" s="128">
        <v>44461</v>
      </c>
      <c r="H123" s="129" t="s">
        <v>45</v>
      </c>
      <c r="I123" s="187">
        <v>23</v>
      </c>
      <c r="J123" s="127" t="s">
        <v>490</v>
      </c>
      <c r="K123" s="127" t="s">
        <v>454</v>
      </c>
      <c r="L123" s="129" t="s">
        <v>417</v>
      </c>
      <c r="M123" s="129" t="s">
        <v>63</v>
      </c>
      <c r="N123" s="129" t="s">
        <v>444</v>
      </c>
      <c r="O123" s="126" t="s">
        <v>51</v>
      </c>
      <c r="P123" s="127" t="s">
        <v>491</v>
      </c>
      <c r="Q123" s="130">
        <v>44743</v>
      </c>
      <c r="R123" s="130">
        <v>45000</v>
      </c>
      <c r="S123" s="131"/>
      <c r="T123" s="132"/>
      <c r="U123" s="133" t="s">
        <v>456</v>
      </c>
      <c r="V123" s="133" t="s">
        <v>90</v>
      </c>
      <c r="W123" s="133">
        <v>1</v>
      </c>
      <c r="Z123" s="194" t="s">
        <v>447</v>
      </c>
      <c r="AA123" s="124" t="s">
        <v>65</v>
      </c>
      <c r="AB123" s="142" t="s">
        <v>77</v>
      </c>
      <c r="AC123" s="126" t="s">
        <v>50</v>
      </c>
      <c r="AD123" s="134"/>
      <c r="AE123" s="134" t="str">
        <f t="shared" ca="1" si="2"/>
        <v/>
      </c>
      <c r="AF123" s="137">
        <v>1</v>
      </c>
      <c r="AG123" s="126"/>
      <c r="AH123" s="126"/>
      <c r="AI123" s="126"/>
      <c r="AJ123" s="126" t="str">
        <f t="shared" ca="1" si="3"/>
        <v>CUMPLIDA</v>
      </c>
      <c r="AK123" s="126" t="e">
        <f t="shared" ca="1" si="4"/>
        <v>#NAME?</v>
      </c>
      <c r="AL123" s="138" t="s">
        <v>492</v>
      </c>
      <c r="AM123" s="141">
        <v>45559</v>
      </c>
    </row>
    <row r="124" spans="1:39" ht="18.75" customHeight="1">
      <c r="A124" s="127" t="s">
        <v>58</v>
      </c>
      <c r="B124" s="125">
        <v>122</v>
      </c>
      <c r="C124" s="126" t="e">
        <f ca="1">IF(OR(H124&lt;&gt;"", J124&lt;&gt;"", O124&lt;&gt;""),
    _xludf.TEXTJOIN("-", TRUE,
        IF(H124="NO CONFORMIDAD", "NC", IF(H124="OBSERVACIÓN", "OB", "Error")),I124,
IF(O124="CORRECCIÓN", "C", IF(O124="ACCIÓN CORRECTIVA", "AC", IF(O124="ACCIÓN DE MEJORA", "AM","Error"))),
        VLOOKUP(E124, Opciones!A$1:B$13, 2, FALSE),
        VLOOKUP(M124, Opciones!D$1:E$92, 2, FALSE),
        YEAR(G124)
    ),
"")</f>
        <v>#NAME?</v>
      </c>
      <c r="D124" s="126" t="e">
        <f t="shared" ca="1" si="6"/>
        <v>#NAME?</v>
      </c>
      <c r="E124" s="96" t="s">
        <v>44</v>
      </c>
      <c r="F124" s="127" t="str">
        <f t="shared" si="13"/>
        <v>AUDITORÍA INTERNA PROCESO DE AUTORIDAD AMBIENTAL - DIRECCIÓN TERRITORIAL CARIBE VIGENCIA 2021</v>
      </c>
      <c r="G124" s="128">
        <v>44461</v>
      </c>
      <c r="H124" s="129" t="s">
        <v>45</v>
      </c>
      <c r="I124" s="187">
        <v>23</v>
      </c>
      <c r="J124" s="127" t="s">
        <v>490</v>
      </c>
      <c r="K124" s="127" t="s">
        <v>454</v>
      </c>
      <c r="L124" s="129" t="s">
        <v>417</v>
      </c>
      <c r="M124" s="129" t="s">
        <v>63</v>
      </c>
      <c r="N124" s="129" t="s">
        <v>444</v>
      </c>
      <c r="O124" s="126" t="s">
        <v>87</v>
      </c>
      <c r="P124" s="127" t="s">
        <v>445</v>
      </c>
      <c r="Q124" s="130">
        <v>44743</v>
      </c>
      <c r="R124" s="130">
        <v>44985</v>
      </c>
      <c r="S124" s="131"/>
      <c r="T124" s="132"/>
      <c r="U124" s="133" t="s">
        <v>446</v>
      </c>
      <c r="V124" s="133" t="s">
        <v>90</v>
      </c>
      <c r="W124" s="133">
        <v>8</v>
      </c>
      <c r="Z124" s="194" t="s">
        <v>447</v>
      </c>
      <c r="AA124" s="124" t="s">
        <v>65</v>
      </c>
      <c r="AB124" s="142" t="s">
        <v>77</v>
      </c>
      <c r="AC124" s="126" t="s">
        <v>50</v>
      </c>
      <c r="AD124" s="134"/>
      <c r="AE124" s="134" t="str">
        <f t="shared" ca="1" si="2"/>
        <v/>
      </c>
      <c r="AF124" s="137">
        <v>1</v>
      </c>
      <c r="AG124" s="126"/>
      <c r="AH124" s="126"/>
      <c r="AI124" s="126"/>
      <c r="AJ124" s="126" t="str">
        <f t="shared" ca="1" si="3"/>
        <v>CUMPLIDA</v>
      </c>
      <c r="AK124" s="126" t="e">
        <f t="shared" ca="1" si="4"/>
        <v>#NAME?</v>
      </c>
      <c r="AL124" s="138" t="s">
        <v>493</v>
      </c>
      <c r="AM124" s="141">
        <v>45559</v>
      </c>
    </row>
    <row r="125" spans="1:39" ht="18.75" customHeight="1">
      <c r="A125" s="127" t="s">
        <v>58</v>
      </c>
      <c r="B125" s="125">
        <v>123</v>
      </c>
      <c r="C125" s="126" t="e">
        <f ca="1">IF(OR(H125&lt;&gt;"", J125&lt;&gt;"", O125&lt;&gt;""),
    _xludf.TEXTJOIN("-", TRUE,
        IF(H125="NO CONFORMIDAD", "NC", IF(H125="OBSERVACIÓN", "OB", "Error")),I125,
IF(O125="CORRECCIÓN", "C", IF(O125="ACCIÓN CORRECTIVA", "AC", IF(O125="ACCIÓN DE MEJORA", "AM","Error"))),
        VLOOKUP(E125, Opciones!A$1:B$13, 2, FALSE),
        VLOOKUP(M125, Opciones!D$1:E$92, 2, FALSE),
        YEAR(G125)
    ),
"")</f>
        <v>#NAME?</v>
      </c>
      <c r="D125" s="126" t="e">
        <f t="shared" ca="1" si="6"/>
        <v>#NAME?</v>
      </c>
      <c r="E125" s="96" t="s">
        <v>44</v>
      </c>
      <c r="F125" s="127" t="str">
        <f t="shared" si="13"/>
        <v>AUDITORÍA INTERNA PROCESO DE AUTORIDAD AMBIENTAL - DIRECCIÓN TERRITORIAL CARIBE VIGENCIA 2021</v>
      </c>
      <c r="G125" s="128">
        <v>44461</v>
      </c>
      <c r="H125" s="129" t="s">
        <v>45</v>
      </c>
      <c r="I125" s="187">
        <v>23</v>
      </c>
      <c r="J125" s="127" t="s">
        <v>490</v>
      </c>
      <c r="K125" s="127" t="s">
        <v>454</v>
      </c>
      <c r="L125" s="129" t="s">
        <v>417</v>
      </c>
      <c r="M125" s="129" t="s">
        <v>63</v>
      </c>
      <c r="N125" s="129" t="s">
        <v>444</v>
      </c>
      <c r="O125" s="126" t="s">
        <v>87</v>
      </c>
      <c r="P125" s="127" t="s">
        <v>459</v>
      </c>
      <c r="Q125" s="130">
        <v>44743</v>
      </c>
      <c r="R125" s="130">
        <v>44895</v>
      </c>
      <c r="S125" s="131"/>
      <c r="T125" s="132"/>
      <c r="U125" s="133" t="s">
        <v>460</v>
      </c>
      <c r="V125" s="133" t="s">
        <v>90</v>
      </c>
      <c r="W125" s="133">
        <v>7</v>
      </c>
      <c r="Z125" s="194" t="s">
        <v>447</v>
      </c>
      <c r="AA125" s="124" t="s">
        <v>65</v>
      </c>
      <c r="AB125" s="142" t="s">
        <v>77</v>
      </c>
      <c r="AC125" s="126" t="s">
        <v>50</v>
      </c>
      <c r="AD125" s="134"/>
      <c r="AE125" s="134" t="str">
        <f t="shared" ca="1" si="2"/>
        <v/>
      </c>
      <c r="AF125" s="137">
        <v>1</v>
      </c>
      <c r="AG125" s="126"/>
      <c r="AH125" s="126"/>
      <c r="AI125" s="126"/>
      <c r="AJ125" s="126" t="str">
        <f t="shared" ca="1" si="3"/>
        <v>CUMPLIDA</v>
      </c>
      <c r="AK125" s="126" t="e">
        <f t="shared" ca="1" si="4"/>
        <v>#NAME?</v>
      </c>
      <c r="AL125" s="138" t="s">
        <v>494</v>
      </c>
      <c r="AM125" s="141">
        <v>45559</v>
      </c>
    </row>
    <row r="126" spans="1:39" ht="18.75" customHeight="1">
      <c r="A126" s="127" t="s">
        <v>58</v>
      </c>
      <c r="B126" s="125">
        <v>124</v>
      </c>
      <c r="C126" s="126" t="e">
        <f ca="1">IF(OR(H126&lt;&gt;"", J126&lt;&gt;"", O126&lt;&gt;""),
    _xludf.TEXTJOIN("-", TRUE,
        IF(H126="NO CONFORMIDAD", "NC", IF(H126="OBSERVACIÓN", "OB", "Error")),I126,
IF(O126="CORRECCIÓN", "C", IF(O126="ACCIÓN CORRECTIVA", "AC", IF(O126="ACCIÓN DE MEJORA", "AM","Error"))),
        VLOOKUP(E126, Opciones!A$1:B$13, 2, FALSE),
        VLOOKUP(M126, Opciones!D$1:E$92, 2, FALSE),
        YEAR(G126)
    ),
"")</f>
        <v>#NAME?</v>
      </c>
      <c r="D126" s="126" t="e">
        <f t="shared" ca="1" si="6"/>
        <v>#NAME?</v>
      </c>
      <c r="E126" s="96" t="s">
        <v>44</v>
      </c>
      <c r="F126" s="127" t="str">
        <f t="shared" si="13"/>
        <v>AUDITORÍA INTERNA PROCESO DE AUTORIDAD AMBIENTAL - DIRECCIÓN TERRITORIAL CARIBE VIGENCIA 2021</v>
      </c>
      <c r="G126" s="128">
        <v>44461</v>
      </c>
      <c r="H126" s="129" t="s">
        <v>45</v>
      </c>
      <c r="I126" s="187">
        <v>23</v>
      </c>
      <c r="J126" s="127" t="s">
        <v>490</v>
      </c>
      <c r="K126" s="127" t="s">
        <v>454</v>
      </c>
      <c r="L126" s="129" t="s">
        <v>417</v>
      </c>
      <c r="M126" s="129" t="s">
        <v>63</v>
      </c>
      <c r="N126" s="129" t="s">
        <v>444</v>
      </c>
      <c r="O126" s="126" t="s">
        <v>87</v>
      </c>
      <c r="P126" s="127" t="s">
        <v>484</v>
      </c>
      <c r="Q126" s="130">
        <v>44743</v>
      </c>
      <c r="R126" s="130">
        <v>44895</v>
      </c>
      <c r="S126" s="131"/>
      <c r="T126" s="132"/>
      <c r="U126" s="133" t="s">
        <v>485</v>
      </c>
      <c r="V126" s="133" t="s">
        <v>90</v>
      </c>
      <c r="W126" s="133">
        <v>2</v>
      </c>
      <c r="Z126" s="194" t="s">
        <v>447</v>
      </c>
      <c r="AA126" s="124" t="s">
        <v>65</v>
      </c>
      <c r="AB126" s="142" t="s">
        <v>77</v>
      </c>
      <c r="AC126" s="126" t="s">
        <v>50</v>
      </c>
      <c r="AD126" s="134"/>
      <c r="AE126" s="134" t="str">
        <f t="shared" ca="1" si="2"/>
        <v/>
      </c>
      <c r="AF126" s="137">
        <v>1</v>
      </c>
      <c r="AG126" s="126"/>
      <c r="AH126" s="126"/>
      <c r="AI126" s="126"/>
      <c r="AJ126" s="126" t="str">
        <f t="shared" ca="1" si="3"/>
        <v>CUMPLIDA</v>
      </c>
      <c r="AK126" s="126" t="e">
        <f t="shared" ca="1" si="4"/>
        <v>#NAME?</v>
      </c>
      <c r="AL126" s="138" t="s">
        <v>495</v>
      </c>
      <c r="AM126" s="141">
        <v>45559</v>
      </c>
    </row>
    <row r="127" spans="1:39" ht="18.75" customHeight="1">
      <c r="A127" s="127" t="s">
        <v>58</v>
      </c>
      <c r="B127" s="125">
        <v>125</v>
      </c>
      <c r="C127" s="126" t="e">
        <f ca="1">IF(OR(H127&lt;&gt;"", J127&lt;&gt;"", O127&lt;&gt;""),
    _xludf.TEXTJOIN("-", TRUE,
        IF(H127="NO CONFORMIDAD", "NC", IF(H127="OBSERVACIÓN", "OB", "Error")),I127,
IF(O127="CORRECCIÓN", "C", IF(O127="ACCIÓN CORRECTIVA", "AC", IF(O127="ACCIÓN DE MEJORA", "AM","Error"))),
        VLOOKUP(E127, Opciones!A$1:B$13, 2, FALSE),
        VLOOKUP(M127, Opciones!D$1:E$92, 2, FALSE),
        YEAR(G127)
    ),
"")</f>
        <v>#NAME?</v>
      </c>
      <c r="D127" s="126" t="e">
        <f t="shared" ca="1" si="6"/>
        <v>#NAME?</v>
      </c>
      <c r="E127" s="96" t="s">
        <v>44</v>
      </c>
      <c r="F127" s="127" t="str">
        <f t="shared" si="13"/>
        <v>AUDITORÍA INTERNA PROCESO DE AUTORIDAD AMBIENTAL - DIRECCIÓN TERRITORIAL CARIBE VIGENCIA 2021</v>
      </c>
      <c r="G127" s="128">
        <v>44461</v>
      </c>
      <c r="H127" s="129" t="s">
        <v>45</v>
      </c>
      <c r="I127" s="187">
        <v>24</v>
      </c>
      <c r="J127" s="127" t="s">
        <v>496</v>
      </c>
      <c r="K127" s="127" t="s">
        <v>454</v>
      </c>
      <c r="L127" s="129" t="s">
        <v>417</v>
      </c>
      <c r="M127" s="129" t="s">
        <v>63</v>
      </c>
      <c r="N127" s="129" t="s">
        <v>444</v>
      </c>
      <c r="O127" s="126" t="s">
        <v>51</v>
      </c>
      <c r="P127" s="127" t="s">
        <v>497</v>
      </c>
      <c r="Q127" s="130">
        <v>44743</v>
      </c>
      <c r="R127" s="130">
        <v>45000</v>
      </c>
      <c r="S127" s="131"/>
      <c r="T127" s="132"/>
      <c r="U127" s="133" t="s">
        <v>456</v>
      </c>
      <c r="V127" s="133" t="s">
        <v>90</v>
      </c>
      <c r="W127" s="133">
        <v>1</v>
      </c>
      <c r="Z127" s="194" t="s">
        <v>498</v>
      </c>
      <c r="AA127" s="124" t="s">
        <v>65</v>
      </c>
      <c r="AB127" s="142" t="s">
        <v>77</v>
      </c>
      <c r="AC127" s="126" t="s">
        <v>50</v>
      </c>
      <c r="AD127" s="134"/>
      <c r="AE127" s="134" t="str">
        <f t="shared" ca="1" si="2"/>
        <v/>
      </c>
      <c r="AF127" s="137">
        <v>1</v>
      </c>
      <c r="AG127" s="126"/>
      <c r="AH127" s="126"/>
      <c r="AI127" s="126"/>
      <c r="AJ127" s="126" t="str">
        <f t="shared" ca="1" si="3"/>
        <v>CUMPLIDA</v>
      </c>
      <c r="AK127" s="126" t="e">
        <f t="shared" ca="1" si="4"/>
        <v>#NAME?</v>
      </c>
      <c r="AL127" s="138" t="s">
        <v>499</v>
      </c>
      <c r="AM127" s="141">
        <v>45559</v>
      </c>
    </row>
    <row r="128" spans="1:39" ht="18.75" customHeight="1">
      <c r="A128" s="127" t="s">
        <v>58</v>
      </c>
      <c r="B128" s="125">
        <v>126</v>
      </c>
      <c r="C128" s="126" t="e">
        <f ca="1">IF(OR(H128&lt;&gt;"", J128&lt;&gt;"", O128&lt;&gt;""),
    _xludf.TEXTJOIN("-", TRUE,
        IF(H128="NO CONFORMIDAD", "NC", IF(H128="OBSERVACIÓN", "OB", "Error")),I128,
IF(O128="CORRECCIÓN", "C", IF(O128="ACCIÓN CORRECTIVA", "AC", IF(O128="ACCIÓN DE MEJORA", "AM","Error"))),
        VLOOKUP(E128, Opciones!A$1:B$13, 2, FALSE),
        VLOOKUP(M128, Opciones!D$1:E$92, 2, FALSE),
        YEAR(G128)
    ),
"")</f>
        <v>#NAME?</v>
      </c>
      <c r="D128" s="126" t="e">
        <f t="shared" ca="1" si="6"/>
        <v>#NAME?</v>
      </c>
      <c r="E128" s="96" t="s">
        <v>44</v>
      </c>
      <c r="F128" s="127" t="str">
        <f t="shared" si="13"/>
        <v>AUDITORÍA INTERNA PROCESO DE AUTORIDAD AMBIENTAL - DIRECCIÓN TERRITORIAL CARIBE VIGENCIA 2021</v>
      </c>
      <c r="G128" s="128">
        <v>44461</v>
      </c>
      <c r="H128" s="129" t="s">
        <v>45</v>
      </c>
      <c r="I128" s="187">
        <v>24</v>
      </c>
      <c r="J128" s="127" t="s">
        <v>496</v>
      </c>
      <c r="K128" s="127" t="s">
        <v>454</v>
      </c>
      <c r="L128" s="129" t="s">
        <v>417</v>
      </c>
      <c r="M128" s="129" t="s">
        <v>63</v>
      </c>
      <c r="N128" s="129" t="s">
        <v>444</v>
      </c>
      <c r="O128" s="126" t="s">
        <v>87</v>
      </c>
      <c r="P128" s="127" t="s">
        <v>450</v>
      </c>
      <c r="Q128" s="130">
        <v>44743</v>
      </c>
      <c r="R128" s="130">
        <v>44985</v>
      </c>
      <c r="S128" s="131"/>
      <c r="T128" s="132"/>
      <c r="U128" s="133" t="s">
        <v>451</v>
      </c>
      <c r="V128" s="133" t="s">
        <v>84</v>
      </c>
      <c r="W128" s="133">
        <v>1</v>
      </c>
      <c r="Z128" s="194" t="s">
        <v>447</v>
      </c>
      <c r="AA128" s="124" t="s">
        <v>65</v>
      </c>
      <c r="AB128" s="142" t="s">
        <v>77</v>
      </c>
      <c r="AC128" s="126" t="s">
        <v>50</v>
      </c>
      <c r="AD128" s="134"/>
      <c r="AE128" s="134" t="str">
        <f t="shared" ca="1" si="2"/>
        <v/>
      </c>
      <c r="AF128" s="137">
        <v>1</v>
      </c>
      <c r="AG128" s="126"/>
      <c r="AH128" s="126"/>
      <c r="AI128" s="126"/>
      <c r="AJ128" s="126" t="str">
        <f t="shared" ca="1" si="3"/>
        <v>CUMPLIDA</v>
      </c>
      <c r="AK128" s="126" t="e">
        <f t="shared" ca="1" si="4"/>
        <v>#NAME?</v>
      </c>
      <c r="AL128" s="138" t="s">
        <v>500</v>
      </c>
      <c r="AM128" s="141">
        <v>45559</v>
      </c>
    </row>
    <row r="129" spans="1:39" ht="18.75" customHeight="1">
      <c r="A129" s="127" t="s">
        <v>58</v>
      </c>
      <c r="B129" s="125">
        <v>127</v>
      </c>
      <c r="C129" s="126" t="e">
        <f ca="1">IF(OR(H129&lt;&gt;"", J129&lt;&gt;"", O129&lt;&gt;""),
    _xludf.TEXTJOIN("-", TRUE,
        IF(H129="NO CONFORMIDAD", "NC", IF(H129="OBSERVACIÓN", "OB", "Error")),I129,
IF(O129="CORRECCIÓN", "C", IF(O129="ACCIÓN CORRECTIVA", "AC", IF(O129="ACCIÓN DE MEJORA", "AM","Error"))),
        VLOOKUP(E129, Opciones!A$1:B$13, 2, FALSE),
        VLOOKUP(M129, Opciones!D$1:E$92, 2, FALSE),
        YEAR(G129)
    ),
"")</f>
        <v>#NAME?</v>
      </c>
      <c r="D129" s="126" t="e">
        <f t="shared" ca="1" si="6"/>
        <v>#NAME?</v>
      </c>
      <c r="E129" s="96" t="s">
        <v>44</v>
      </c>
      <c r="F129" s="127" t="str">
        <f t="shared" si="13"/>
        <v>AUDITORÍA INTERNA PROCESO DE AUTORIDAD AMBIENTAL - DIRECCIÓN TERRITORIAL CARIBE VIGENCIA 2021</v>
      </c>
      <c r="G129" s="128">
        <v>44461</v>
      </c>
      <c r="H129" s="129" t="s">
        <v>45</v>
      </c>
      <c r="I129" s="187">
        <v>24</v>
      </c>
      <c r="J129" s="127" t="s">
        <v>496</v>
      </c>
      <c r="K129" s="127" t="s">
        <v>501</v>
      </c>
      <c r="L129" s="129" t="s">
        <v>417</v>
      </c>
      <c r="M129" s="129" t="s">
        <v>63</v>
      </c>
      <c r="N129" s="129" t="s">
        <v>444</v>
      </c>
      <c r="O129" s="126" t="s">
        <v>87</v>
      </c>
      <c r="P129" s="127" t="s">
        <v>445</v>
      </c>
      <c r="Q129" s="130">
        <v>44743</v>
      </c>
      <c r="R129" s="130">
        <v>44985</v>
      </c>
      <c r="S129" s="131"/>
      <c r="T129" s="132"/>
      <c r="U129" s="133" t="s">
        <v>446</v>
      </c>
      <c r="V129" s="133" t="s">
        <v>90</v>
      </c>
      <c r="W129" s="133">
        <v>8</v>
      </c>
      <c r="Z129" s="194" t="s">
        <v>447</v>
      </c>
      <c r="AA129" s="124" t="s">
        <v>65</v>
      </c>
      <c r="AB129" s="142" t="s">
        <v>77</v>
      </c>
      <c r="AC129" s="126" t="s">
        <v>50</v>
      </c>
      <c r="AD129" s="134"/>
      <c r="AE129" s="134" t="str">
        <f t="shared" ca="1" si="2"/>
        <v/>
      </c>
      <c r="AF129" s="137">
        <v>1</v>
      </c>
      <c r="AG129" s="126"/>
      <c r="AH129" s="126"/>
      <c r="AI129" s="126"/>
      <c r="AJ129" s="126" t="str">
        <f t="shared" ca="1" si="3"/>
        <v>CUMPLIDA</v>
      </c>
      <c r="AK129" s="126" t="e">
        <f t="shared" ca="1" si="4"/>
        <v>#NAME?</v>
      </c>
      <c r="AL129" s="138" t="s">
        <v>448</v>
      </c>
      <c r="AM129" s="141">
        <v>45559</v>
      </c>
    </row>
    <row r="130" spans="1:39" ht="18.75" customHeight="1">
      <c r="A130" s="127" t="s">
        <v>58</v>
      </c>
      <c r="B130" s="125">
        <v>128</v>
      </c>
      <c r="C130" s="126" t="e">
        <f ca="1">IF(OR(H130&lt;&gt;"", J130&lt;&gt;"", O130&lt;&gt;""),
    _xludf.TEXTJOIN("-", TRUE,
        IF(H130="NO CONFORMIDAD", "NC", IF(H130="OBSERVACIÓN", "OB", "Error")),I130,
IF(O130="CORRECCIÓN", "C", IF(O130="ACCIÓN CORRECTIVA", "AC", IF(O130="ACCIÓN DE MEJORA", "AM","Error"))),
        VLOOKUP(E130, Opciones!A$1:B$13, 2, FALSE),
        VLOOKUP(M130, Opciones!D$1:E$92, 2, FALSE),
        YEAR(G130)
    ),
"")</f>
        <v>#NAME?</v>
      </c>
      <c r="D130" s="126" t="e">
        <f t="shared" ca="1" si="6"/>
        <v>#NAME?</v>
      </c>
      <c r="E130" s="96" t="s">
        <v>44</v>
      </c>
      <c r="F130" s="127" t="str">
        <f t="shared" si="13"/>
        <v>AUDITORÍA INTERNA PROCESO DE AUTORIDAD AMBIENTAL - DIRECCIÓN TERRITORIAL CARIBE VIGENCIA 2021</v>
      </c>
      <c r="G130" s="128">
        <v>44461</v>
      </c>
      <c r="H130" s="129" t="s">
        <v>45</v>
      </c>
      <c r="I130" s="187">
        <v>24</v>
      </c>
      <c r="J130" s="127" t="s">
        <v>496</v>
      </c>
      <c r="K130" s="127" t="s">
        <v>501</v>
      </c>
      <c r="L130" s="129" t="s">
        <v>417</v>
      </c>
      <c r="M130" s="129" t="s">
        <v>63</v>
      </c>
      <c r="N130" s="129" t="s">
        <v>444</v>
      </c>
      <c r="O130" s="126" t="s">
        <v>87</v>
      </c>
      <c r="P130" s="127" t="s">
        <v>502</v>
      </c>
      <c r="Q130" s="130">
        <v>44743</v>
      </c>
      <c r="R130" s="130">
        <v>44895</v>
      </c>
      <c r="S130" s="131"/>
      <c r="T130" s="132"/>
      <c r="U130" s="133" t="s">
        <v>503</v>
      </c>
      <c r="V130" s="133" t="s">
        <v>90</v>
      </c>
      <c r="W130" s="133">
        <v>7</v>
      </c>
      <c r="Z130" s="194" t="s">
        <v>447</v>
      </c>
      <c r="AA130" s="124" t="s">
        <v>65</v>
      </c>
      <c r="AB130" s="142" t="s">
        <v>77</v>
      </c>
      <c r="AC130" s="126" t="s">
        <v>50</v>
      </c>
      <c r="AD130" s="134"/>
      <c r="AE130" s="134" t="str">
        <f t="shared" ca="1" si="2"/>
        <v/>
      </c>
      <c r="AF130" s="137">
        <v>1</v>
      </c>
      <c r="AG130" s="126"/>
      <c r="AH130" s="126"/>
      <c r="AI130" s="126"/>
      <c r="AJ130" s="126" t="str">
        <f t="shared" ca="1" si="3"/>
        <v>CUMPLIDA</v>
      </c>
      <c r="AK130" s="126" t="e">
        <f t="shared" ca="1" si="4"/>
        <v>#NAME?</v>
      </c>
      <c r="AL130" s="138" t="s">
        <v>504</v>
      </c>
      <c r="AM130" s="141">
        <v>45559</v>
      </c>
    </row>
    <row r="131" spans="1:39" ht="18.75" customHeight="1">
      <c r="A131" s="127" t="s">
        <v>58</v>
      </c>
      <c r="B131" s="125">
        <v>129</v>
      </c>
      <c r="C131" s="126" t="e">
        <f ca="1">IF(OR(H131&lt;&gt;"", J131&lt;&gt;"", O131&lt;&gt;""),
    _xludf.TEXTJOIN("-", TRUE,
        IF(H131="NO CONFORMIDAD", "NC", IF(H131="OBSERVACIÓN", "OB", "Error")),I131,
IF(O131="CORRECCIÓN", "C", IF(O131="ACCIÓN CORRECTIVA", "AC", IF(O131="ACCIÓN DE MEJORA", "AM","Error"))),
        VLOOKUP(E131, Opciones!A$1:B$13, 2, FALSE),
        VLOOKUP(M131, Opciones!D$1:E$92, 2, FALSE),
        YEAR(G131)
    ),
"")</f>
        <v>#NAME?</v>
      </c>
      <c r="D131" s="126" t="e">
        <f t="shared" ca="1" si="6"/>
        <v>#NAME?</v>
      </c>
      <c r="E131" s="96" t="s">
        <v>44</v>
      </c>
      <c r="F131" s="127" t="str">
        <f t="shared" si="13"/>
        <v>AUDITORÍA INTERNA PROCESO DE AUTORIDAD AMBIENTAL - DIRECCIÓN TERRITORIAL CARIBE VIGENCIA 2021</v>
      </c>
      <c r="G131" s="128">
        <v>44461</v>
      </c>
      <c r="H131" s="129" t="s">
        <v>290</v>
      </c>
      <c r="I131" s="187">
        <v>25</v>
      </c>
      <c r="J131" s="127" t="s">
        <v>505</v>
      </c>
      <c r="L131" s="129" t="s">
        <v>417</v>
      </c>
      <c r="M131" s="129" t="s">
        <v>63</v>
      </c>
      <c r="N131" s="129" t="s">
        <v>444</v>
      </c>
      <c r="O131" s="126" t="s">
        <v>255</v>
      </c>
      <c r="P131" s="127" t="s">
        <v>468</v>
      </c>
      <c r="Q131" s="130">
        <v>44743</v>
      </c>
      <c r="R131" s="130">
        <v>44985</v>
      </c>
      <c r="S131" s="131"/>
      <c r="T131" s="132"/>
      <c r="U131" s="133" t="s">
        <v>312</v>
      </c>
      <c r="V131" s="133" t="s">
        <v>90</v>
      </c>
      <c r="W131" s="133">
        <v>4</v>
      </c>
      <c r="Z131" s="194" t="s">
        <v>447</v>
      </c>
      <c r="AA131" s="124" t="s">
        <v>65</v>
      </c>
      <c r="AB131" s="142" t="s">
        <v>77</v>
      </c>
      <c r="AC131" s="126" t="s">
        <v>50</v>
      </c>
      <c r="AD131" s="134"/>
      <c r="AE131" s="134" t="str">
        <f t="shared" ca="1" si="2"/>
        <v/>
      </c>
      <c r="AF131" s="137">
        <v>1</v>
      </c>
      <c r="AG131" s="126"/>
      <c r="AH131" s="126"/>
      <c r="AI131" s="126"/>
      <c r="AJ131" s="126" t="str">
        <f t="shared" ca="1" si="3"/>
        <v>CUMPLIDA</v>
      </c>
      <c r="AK131" s="126" t="e">
        <f t="shared" ca="1" si="4"/>
        <v>#NAME?</v>
      </c>
      <c r="AL131" s="138" t="s">
        <v>506</v>
      </c>
      <c r="AM131" s="141">
        <v>45559</v>
      </c>
    </row>
    <row r="132" spans="1:39" ht="18.75" customHeight="1">
      <c r="A132" s="127" t="s">
        <v>58</v>
      </c>
      <c r="B132" s="125">
        <v>130</v>
      </c>
      <c r="C132" s="126" t="e">
        <f ca="1">IF(OR(H132&lt;&gt;"", J132&lt;&gt;"", O132&lt;&gt;""),
    _xludf.TEXTJOIN("-", TRUE,
        IF(H132="NO CONFORMIDAD", "NC", IF(H132="OBSERVACIÓN", "OB", "Error")),I132,
IF(O132="CORRECCIÓN", "C", IF(O132="ACCIÓN CORRECTIVA", "AC", IF(O132="ACCIÓN DE MEJORA", "AM","Error"))),
        VLOOKUP(E132, Opciones!A$1:B$13, 2, FALSE),
        VLOOKUP(M132, Opciones!D$1:E$92, 2, FALSE),
        YEAR(G132)
    ),
"")</f>
        <v>#NAME?</v>
      </c>
      <c r="D132" s="126" t="e">
        <f t="shared" ca="1" si="6"/>
        <v>#NAME?</v>
      </c>
      <c r="E132" s="96" t="s">
        <v>44</v>
      </c>
      <c r="F132" s="127" t="str">
        <f t="shared" si="13"/>
        <v>AUDITORÍA INTERNA PROCESO DE AUTORIDAD AMBIENTAL - DIRECCIÓN TERRITORIAL CARIBE VIGENCIA 2021</v>
      </c>
      <c r="G132" s="128">
        <v>44461</v>
      </c>
      <c r="H132" s="129" t="s">
        <v>290</v>
      </c>
      <c r="I132" s="187">
        <v>26</v>
      </c>
      <c r="J132" s="127" t="s">
        <v>507</v>
      </c>
      <c r="L132" s="129" t="s">
        <v>417</v>
      </c>
      <c r="M132" s="129" t="s">
        <v>63</v>
      </c>
      <c r="N132" s="129" t="s">
        <v>444</v>
      </c>
      <c r="O132" s="126" t="s">
        <v>255</v>
      </c>
      <c r="P132" s="127" t="s">
        <v>445</v>
      </c>
      <c r="Q132" s="130">
        <v>44743</v>
      </c>
      <c r="R132" s="130">
        <v>44985</v>
      </c>
      <c r="S132" s="131"/>
      <c r="T132" s="132"/>
      <c r="U132" s="133" t="s">
        <v>446</v>
      </c>
      <c r="V132" s="133" t="s">
        <v>90</v>
      </c>
      <c r="W132" s="133">
        <v>8</v>
      </c>
      <c r="Z132" s="194" t="s">
        <v>447</v>
      </c>
      <c r="AA132" s="124" t="s">
        <v>65</v>
      </c>
      <c r="AB132" s="142" t="s">
        <v>77</v>
      </c>
      <c r="AC132" s="126" t="s">
        <v>50</v>
      </c>
      <c r="AD132" s="134"/>
      <c r="AE132" s="134" t="str">
        <f t="shared" ca="1" si="2"/>
        <v/>
      </c>
      <c r="AF132" s="137">
        <v>1</v>
      </c>
      <c r="AG132" s="126"/>
      <c r="AH132" s="126"/>
      <c r="AI132" s="126"/>
      <c r="AJ132" s="126" t="str">
        <f t="shared" ca="1" si="3"/>
        <v>CUMPLIDA</v>
      </c>
      <c r="AK132" s="126" t="e">
        <f t="shared" ca="1" si="4"/>
        <v>#NAME?</v>
      </c>
      <c r="AL132" s="138" t="s">
        <v>508</v>
      </c>
      <c r="AM132" s="141">
        <v>45559</v>
      </c>
    </row>
    <row r="133" spans="1:39" ht="18.75" customHeight="1">
      <c r="A133" s="127" t="s">
        <v>58</v>
      </c>
      <c r="B133" s="125">
        <v>131</v>
      </c>
      <c r="C133" s="126" t="e">
        <f ca="1">IF(OR(H133&lt;&gt;"", J133&lt;&gt;"", O133&lt;&gt;""),
    _xludf.TEXTJOIN("-", TRUE,
        IF(H133="NO CONFORMIDAD", "NC", IF(H133="OBSERVACIÓN", "OB", "Error")),I133,
IF(O133="CORRECCIÓN", "C", IF(O133="ACCIÓN CORRECTIVA", "AC", IF(O133="ACCIÓN DE MEJORA", "AM","Error"))),
        VLOOKUP(E133, Opciones!A$1:B$13, 2, FALSE),
        VLOOKUP(M133, Opciones!D$1:E$92, 2, FALSE),
        YEAR(G133)
    ),
"")</f>
        <v>#NAME?</v>
      </c>
      <c r="D133" s="126" t="e">
        <f t="shared" ca="1" si="6"/>
        <v>#NAME?</v>
      </c>
      <c r="E133" s="96" t="s">
        <v>44</v>
      </c>
      <c r="F133" s="127" t="s">
        <v>449</v>
      </c>
      <c r="G133" s="128">
        <v>44461</v>
      </c>
      <c r="H133" s="129" t="s">
        <v>290</v>
      </c>
      <c r="I133" s="187">
        <v>26</v>
      </c>
      <c r="J133" s="127" t="s">
        <v>507</v>
      </c>
      <c r="L133" s="129" t="s">
        <v>417</v>
      </c>
      <c r="M133" s="129" t="s">
        <v>63</v>
      </c>
      <c r="N133" s="129" t="s">
        <v>444</v>
      </c>
      <c r="O133" s="126" t="s">
        <v>255</v>
      </c>
      <c r="P133" s="127" t="s">
        <v>450</v>
      </c>
      <c r="Q133" s="130">
        <v>44743</v>
      </c>
      <c r="R133" s="130">
        <v>44985</v>
      </c>
      <c r="S133" s="131"/>
      <c r="T133" s="132"/>
      <c r="U133" s="133" t="s">
        <v>451</v>
      </c>
      <c r="V133" s="133" t="s">
        <v>84</v>
      </c>
      <c r="W133" s="133">
        <v>1</v>
      </c>
      <c r="Z133" s="194" t="s">
        <v>447</v>
      </c>
      <c r="AA133" s="124" t="s">
        <v>65</v>
      </c>
      <c r="AB133" s="142" t="s">
        <v>77</v>
      </c>
      <c r="AC133" s="126" t="s">
        <v>50</v>
      </c>
      <c r="AD133" s="134"/>
      <c r="AE133" s="134" t="str">
        <f t="shared" ca="1" si="2"/>
        <v/>
      </c>
      <c r="AF133" s="137"/>
      <c r="AG133" s="126"/>
      <c r="AH133" s="126"/>
      <c r="AI133" s="126"/>
      <c r="AJ133" s="126">
        <f t="shared" ca="1" si="3"/>
        <v>-763</v>
      </c>
      <c r="AK133" s="126" t="e">
        <f t="shared" ca="1" si="4"/>
        <v>#NAME?</v>
      </c>
      <c r="AL133" s="138" t="s">
        <v>452</v>
      </c>
      <c r="AM133" s="141">
        <v>45559</v>
      </c>
    </row>
    <row r="134" spans="1:39" ht="18.75" customHeight="1">
      <c r="A134" s="127" t="s">
        <v>58</v>
      </c>
      <c r="B134" s="125">
        <v>132</v>
      </c>
      <c r="C134" s="126" t="e">
        <f ca="1">IF(OR(H134&lt;&gt;"", J134&lt;&gt;"", O134&lt;&gt;""),
    _xludf.TEXTJOIN("-", TRUE,
        IF(H134="NO CONFORMIDAD", "NC", IF(H134="OBSERVACIÓN", "OB", "Error")),I134,
IF(O134="CORRECCIÓN", "C", IF(O134="ACCIÓN CORRECTIVA", "AC", IF(O134="ACCIÓN DE MEJORA", "AM","Error"))),
        VLOOKUP(E134, Opciones!A$1:B$13, 2, FALSE),
        VLOOKUP(M134, Opciones!D$1:E$92, 2, FALSE),
        YEAR(G134)
    ),
"")</f>
        <v>#NAME?</v>
      </c>
      <c r="D134" s="126" t="e">
        <f t="shared" ca="1" si="6"/>
        <v>#NAME?</v>
      </c>
      <c r="E134" s="96" t="s">
        <v>44</v>
      </c>
      <c r="F134" s="127" t="str">
        <f>IF(OR(E134&lt;&gt;"",L134&lt;&gt;"",M134&lt;&gt;"",G134&lt;&gt;""), CONCATENATE(E134," PROCESO DE ",L134," - ",M134," VIGENCIA "&amp;YEAR(G134)),"")</f>
        <v>AUDITORÍA INTERNA PROCESO DE AUTORIDAD AMBIENTAL - DIRECCIÓN TERRITORIAL CARIBE VIGENCIA 2021</v>
      </c>
      <c r="G134" s="128">
        <v>44461</v>
      </c>
      <c r="H134" s="129" t="s">
        <v>290</v>
      </c>
      <c r="I134" s="187">
        <v>26</v>
      </c>
      <c r="J134" s="127" t="s">
        <v>507</v>
      </c>
      <c r="L134" s="129" t="s">
        <v>417</v>
      </c>
      <c r="M134" s="129" t="s">
        <v>63</v>
      </c>
      <c r="N134" s="129" t="s">
        <v>444</v>
      </c>
      <c r="O134" s="126" t="s">
        <v>255</v>
      </c>
      <c r="P134" s="127" t="s">
        <v>468</v>
      </c>
      <c r="Q134" s="130">
        <v>44743</v>
      </c>
      <c r="R134" s="130">
        <v>44985</v>
      </c>
      <c r="S134" s="131"/>
      <c r="T134" s="132"/>
      <c r="U134" s="133" t="s">
        <v>312</v>
      </c>
      <c r="V134" s="133" t="s">
        <v>90</v>
      </c>
      <c r="W134" s="133">
        <v>4</v>
      </c>
      <c r="Z134" s="194" t="s">
        <v>447</v>
      </c>
      <c r="AA134" s="124" t="s">
        <v>65</v>
      </c>
      <c r="AB134" s="142" t="s">
        <v>77</v>
      </c>
      <c r="AC134" s="126" t="s">
        <v>50</v>
      </c>
      <c r="AD134" s="134"/>
      <c r="AE134" s="134" t="str">
        <f t="shared" ca="1" si="2"/>
        <v/>
      </c>
      <c r="AF134" s="137">
        <v>1</v>
      </c>
      <c r="AG134" s="126"/>
      <c r="AH134" s="126"/>
      <c r="AI134" s="126"/>
      <c r="AJ134" s="126" t="str">
        <f t="shared" ca="1" si="3"/>
        <v>CUMPLIDA</v>
      </c>
      <c r="AK134" s="126" t="e">
        <f t="shared" ca="1" si="4"/>
        <v>#NAME?</v>
      </c>
      <c r="AL134" s="138" t="s">
        <v>469</v>
      </c>
      <c r="AM134" s="141">
        <v>45559</v>
      </c>
    </row>
    <row r="135" spans="1:39" ht="18.75" customHeight="1">
      <c r="A135" s="127" t="s">
        <v>58</v>
      </c>
      <c r="B135" s="125">
        <v>133</v>
      </c>
      <c r="C135" s="126" t="e">
        <f ca="1">IF(OR(H135&lt;&gt;"", J135&lt;&gt;"", O135&lt;&gt;""),
    _xludf.TEXTJOIN("-", TRUE,
        IF(H135="NO CONFORMIDAD", "NC", IF(H135="OBSERVACIÓN", "OB", "Error")),I135,
IF(O135="CORRECCIÓN", "C", IF(O135="ACCIÓN CORRECTIVA", "AC", IF(O135="ACCIÓN DE MEJORA", "AM","Error"))),
        VLOOKUP(E135, Opciones!A$1:B$13, 2, FALSE),
        VLOOKUP(M135, Opciones!D$1:E$92, 2, FALSE),
        YEAR(G135)
    ),
"")</f>
        <v>#NAME?</v>
      </c>
      <c r="D135" s="126" t="e">
        <f t="shared" ca="1" si="6"/>
        <v>#NAME?</v>
      </c>
      <c r="E135" s="96" t="s">
        <v>44</v>
      </c>
      <c r="F135" s="127" t="s">
        <v>449</v>
      </c>
      <c r="G135" s="128">
        <v>44461</v>
      </c>
      <c r="H135" s="129" t="s">
        <v>290</v>
      </c>
      <c r="I135" s="187">
        <v>27</v>
      </c>
      <c r="J135" s="127" t="s">
        <v>509</v>
      </c>
      <c r="L135" s="129" t="s">
        <v>417</v>
      </c>
      <c r="M135" s="129" t="s">
        <v>63</v>
      </c>
      <c r="N135" s="129" t="s">
        <v>444</v>
      </c>
      <c r="O135" s="126" t="s">
        <v>255</v>
      </c>
      <c r="P135" s="127" t="s">
        <v>510</v>
      </c>
      <c r="Q135" s="130">
        <v>44743</v>
      </c>
      <c r="R135" s="130">
        <v>44895</v>
      </c>
      <c r="S135" s="131"/>
      <c r="T135" s="132"/>
      <c r="U135" s="133" t="s">
        <v>511</v>
      </c>
      <c r="V135" s="133" t="s">
        <v>84</v>
      </c>
      <c r="W135" s="133">
        <v>1</v>
      </c>
      <c r="Z135" s="194" t="s">
        <v>447</v>
      </c>
      <c r="AA135" s="124" t="s">
        <v>65</v>
      </c>
      <c r="AB135" s="142" t="s">
        <v>77</v>
      </c>
      <c r="AC135" s="126" t="s">
        <v>50</v>
      </c>
      <c r="AD135" s="134"/>
      <c r="AE135" s="134" t="str">
        <f t="shared" ca="1" si="2"/>
        <v/>
      </c>
      <c r="AF135" s="137"/>
      <c r="AG135" s="126"/>
      <c r="AH135" s="126"/>
      <c r="AI135" s="126"/>
      <c r="AJ135" s="126">
        <f t="shared" ca="1" si="3"/>
        <v>-853</v>
      </c>
      <c r="AK135" s="126" t="e">
        <f t="shared" ca="1" si="4"/>
        <v>#NAME?</v>
      </c>
      <c r="AL135" s="138" t="s">
        <v>512</v>
      </c>
      <c r="AM135" s="141">
        <v>45559</v>
      </c>
    </row>
    <row r="136" spans="1:39" ht="18.75" customHeight="1">
      <c r="A136" s="127" t="s">
        <v>58</v>
      </c>
      <c r="B136" s="125">
        <v>134</v>
      </c>
      <c r="C136" s="126" t="e">
        <f ca="1">IF(OR(H136&lt;&gt;"", J136&lt;&gt;"", O136&lt;&gt;""),
    _xludf.TEXTJOIN("-", TRUE,
        IF(H136="NO CONFORMIDAD", "NC", IF(H136="OBSERVACIÓN", "OB", "Error")),I136,
IF(O136="CORRECCIÓN", "C", IF(O136="ACCIÓN CORRECTIVA", "AC", IF(O136="ACCIÓN DE MEJORA", "AM","Error"))),
        VLOOKUP(E136, Opciones!A$1:B$13, 2, FALSE),
        VLOOKUP(M136, Opciones!D$1:E$92, 2, FALSE),
        YEAR(G136)
    ),
"")</f>
        <v>#NAME?</v>
      </c>
      <c r="D136" s="126" t="e">
        <f t="shared" ca="1" si="6"/>
        <v>#NAME?</v>
      </c>
      <c r="E136" s="96" t="s">
        <v>44</v>
      </c>
      <c r="F136" s="127" t="str">
        <f>IF(OR(E136&lt;&gt;"",L136&lt;&gt;"",M136&lt;&gt;"",G136&lt;&gt;""), CONCATENATE(E136," PROCESO DE ",L136," - ",M136," VIGENCIA "&amp;YEAR(G136)),"")</f>
        <v>AUDITORÍA INTERNA PROCESO DE AUTORIDAD AMBIENTAL - DIRECCIÓN TERRITORIAL CARIBE VIGENCIA 2021</v>
      </c>
      <c r="G136" s="128">
        <v>44461</v>
      </c>
      <c r="H136" s="129" t="s">
        <v>290</v>
      </c>
      <c r="I136" s="187">
        <v>27</v>
      </c>
      <c r="J136" s="127" t="s">
        <v>509</v>
      </c>
      <c r="L136" s="129" t="s">
        <v>417</v>
      </c>
      <c r="M136" s="129" t="s">
        <v>63</v>
      </c>
      <c r="N136" s="129" t="s">
        <v>444</v>
      </c>
      <c r="O136" s="126" t="s">
        <v>255</v>
      </c>
      <c r="P136" s="127" t="s">
        <v>445</v>
      </c>
      <c r="Q136" s="130">
        <v>44743</v>
      </c>
      <c r="R136" s="130">
        <v>44985</v>
      </c>
      <c r="S136" s="131"/>
      <c r="T136" s="132"/>
      <c r="U136" s="133" t="s">
        <v>446</v>
      </c>
      <c r="V136" s="133" t="s">
        <v>90</v>
      </c>
      <c r="W136" s="133">
        <v>8</v>
      </c>
      <c r="Z136" s="194" t="s">
        <v>447</v>
      </c>
      <c r="AA136" s="124" t="s">
        <v>65</v>
      </c>
      <c r="AB136" s="142" t="s">
        <v>77</v>
      </c>
      <c r="AC136" s="126" t="s">
        <v>50</v>
      </c>
      <c r="AD136" s="134"/>
      <c r="AE136" s="134" t="str">
        <f t="shared" ca="1" si="2"/>
        <v/>
      </c>
      <c r="AF136" s="137">
        <v>1</v>
      </c>
      <c r="AG136" s="126"/>
      <c r="AH136" s="126"/>
      <c r="AI136" s="126"/>
      <c r="AJ136" s="126" t="str">
        <f t="shared" ca="1" si="3"/>
        <v>CUMPLIDA</v>
      </c>
      <c r="AK136" s="126" t="e">
        <f t="shared" ca="1" si="4"/>
        <v>#NAME?</v>
      </c>
      <c r="AL136" s="138" t="s">
        <v>508</v>
      </c>
      <c r="AM136" s="141">
        <v>45559</v>
      </c>
    </row>
    <row r="137" spans="1:39" ht="18.75" customHeight="1">
      <c r="A137" s="127" t="s">
        <v>58</v>
      </c>
      <c r="B137" s="125">
        <v>135</v>
      </c>
      <c r="C137" s="126" t="e">
        <f ca="1">IF(OR(H137&lt;&gt;"", J137&lt;&gt;"", O137&lt;&gt;""),
    _xludf.TEXTJOIN("-", TRUE,
        IF(H137="NO CONFORMIDAD", "NC", IF(H137="OBSERVACIÓN", "OB", "Error")),I137,
IF(O137="CORRECCIÓN", "C", IF(O137="ACCIÓN CORRECTIVA", "AC", IF(O137="ACCIÓN DE MEJORA", "AM","Error"))),
        VLOOKUP(E137, Opciones!A$1:B$13, 2, FALSE),
        VLOOKUP(M137, Opciones!D$1:E$92, 2, FALSE),
        YEAR(G137)
    ),
"")</f>
        <v>#NAME?</v>
      </c>
      <c r="D137" s="126" t="e">
        <f t="shared" ca="1" si="6"/>
        <v>#NAME?</v>
      </c>
      <c r="E137" s="96" t="s">
        <v>44</v>
      </c>
      <c r="F137" s="127" t="s">
        <v>449</v>
      </c>
      <c r="G137" s="128">
        <v>44461</v>
      </c>
      <c r="H137" s="129" t="s">
        <v>290</v>
      </c>
      <c r="I137" s="187">
        <v>27</v>
      </c>
      <c r="J137" s="127" t="s">
        <v>509</v>
      </c>
      <c r="L137" s="129" t="s">
        <v>417</v>
      </c>
      <c r="M137" s="129" t="s">
        <v>63</v>
      </c>
      <c r="N137" s="129" t="s">
        <v>444</v>
      </c>
      <c r="O137" s="126" t="s">
        <v>255</v>
      </c>
      <c r="P137" s="127" t="s">
        <v>450</v>
      </c>
      <c r="Q137" s="130">
        <v>44743</v>
      </c>
      <c r="R137" s="130">
        <v>44985</v>
      </c>
      <c r="S137" s="131"/>
      <c r="T137" s="132"/>
      <c r="U137" s="133" t="s">
        <v>451</v>
      </c>
      <c r="V137" s="133" t="s">
        <v>84</v>
      </c>
      <c r="W137" s="133">
        <v>1</v>
      </c>
      <c r="Z137" s="194" t="s">
        <v>447</v>
      </c>
      <c r="AA137" s="124" t="s">
        <v>65</v>
      </c>
      <c r="AB137" s="142" t="s">
        <v>77</v>
      </c>
      <c r="AC137" s="126" t="s">
        <v>50</v>
      </c>
      <c r="AD137" s="134"/>
      <c r="AE137" s="134" t="str">
        <f t="shared" ca="1" si="2"/>
        <v/>
      </c>
      <c r="AF137" s="137"/>
      <c r="AG137" s="126"/>
      <c r="AH137" s="126"/>
      <c r="AI137" s="126"/>
      <c r="AJ137" s="126">
        <f t="shared" ca="1" si="3"/>
        <v>-763</v>
      </c>
      <c r="AK137" s="126" t="e">
        <f t="shared" ca="1" si="4"/>
        <v>#NAME?</v>
      </c>
      <c r="AL137" s="138" t="s">
        <v>452</v>
      </c>
      <c r="AM137" s="141">
        <v>45559</v>
      </c>
    </row>
    <row r="138" spans="1:39" ht="18.75" customHeight="1">
      <c r="A138" s="127" t="s">
        <v>58</v>
      </c>
      <c r="B138" s="125">
        <v>136</v>
      </c>
      <c r="C138" s="126" t="e">
        <f ca="1">IF(OR(H138&lt;&gt;"", J138&lt;&gt;"", O138&lt;&gt;""),
    _xludf.TEXTJOIN("-", TRUE,
        IF(H138="NO CONFORMIDAD", "NC", IF(H138="OBSERVACIÓN", "OB", "Error")),I138,
IF(O138="CORRECCIÓN", "C", IF(O138="ACCIÓN CORRECTIVA", "AC", IF(O138="ACCIÓN DE MEJORA", "AM","Error"))),
        VLOOKUP(E138, Opciones!A$1:B$13, 2, FALSE),
        VLOOKUP(M138, Opciones!D$1:E$92, 2, FALSE),
        YEAR(G138)
    ),
"")</f>
        <v>#NAME?</v>
      </c>
      <c r="D138" s="126" t="e">
        <f t="shared" ca="1" si="6"/>
        <v>#NAME?</v>
      </c>
      <c r="E138" s="96" t="s">
        <v>44</v>
      </c>
      <c r="F138" s="127" t="str">
        <f>IF(OR(E138&lt;&gt;"",L138&lt;&gt;"",M138&lt;&gt;"",G138&lt;&gt;""), CONCATENATE(E138," PROCESO DE ",L138," - ",M138," VIGENCIA "&amp;YEAR(G138)),"")</f>
        <v>AUDITORÍA INTERNA PROCESO DE AUTORIDAD AMBIENTAL - DIRECCIÓN TERRITORIAL CARIBE VIGENCIA 2021</v>
      </c>
      <c r="G138" s="128">
        <v>44461</v>
      </c>
      <c r="H138" s="129" t="s">
        <v>290</v>
      </c>
      <c r="I138" s="187">
        <v>28</v>
      </c>
      <c r="J138" s="127" t="s">
        <v>513</v>
      </c>
      <c r="L138" s="129" t="s">
        <v>417</v>
      </c>
      <c r="M138" s="129" t="s">
        <v>63</v>
      </c>
      <c r="N138" s="129" t="s">
        <v>444</v>
      </c>
      <c r="O138" s="126" t="s">
        <v>255</v>
      </c>
      <c r="P138" s="127" t="s">
        <v>445</v>
      </c>
      <c r="Q138" s="130">
        <v>44743</v>
      </c>
      <c r="R138" s="130">
        <v>44985</v>
      </c>
      <c r="S138" s="131"/>
      <c r="T138" s="132"/>
      <c r="U138" s="133" t="s">
        <v>446</v>
      </c>
      <c r="V138" s="133" t="s">
        <v>90</v>
      </c>
      <c r="W138" s="133">
        <v>8</v>
      </c>
      <c r="Z138" s="194" t="s">
        <v>447</v>
      </c>
      <c r="AA138" s="124" t="s">
        <v>65</v>
      </c>
      <c r="AB138" s="142" t="s">
        <v>77</v>
      </c>
      <c r="AC138" s="126" t="s">
        <v>50</v>
      </c>
      <c r="AD138" s="134"/>
      <c r="AE138" s="134" t="str">
        <f t="shared" ca="1" si="2"/>
        <v/>
      </c>
      <c r="AF138" s="137">
        <v>1</v>
      </c>
      <c r="AG138" s="126"/>
      <c r="AH138" s="126"/>
      <c r="AI138" s="126"/>
      <c r="AJ138" s="126" t="str">
        <f t="shared" ca="1" si="3"/>
        <v>CUMPLIDA</v>
      </c>
      <c r="AK138" s="126" t="e">
        <f t="shared" ca="1" si="4"/>
        <v>#NAME?</v>
      </c>
      <c r="AL138" s="138" t="s">
        <v>514</v>
      </c>
      <c r="AM138" s="141">
        <v>45559</v>
      </c>
    </row>
    <row r="139" spans="1:39" ht="18.75" customHeight="1">
      <c r="A139" s="127" t="s">
        <v>58</v>
      </c>
      <c r="B139" s="125">
        <v>137</v>
      </c>
      <c r="C139" s="126" t="e">
        <f ca="1">IF(OR(H139&lt;&gt;"", J139&lt;&gt;"", O139&lt;&gt;""),
    _xludf.TEXTJOIN("-", TRUE,
        IF(H139="NO CONFORMIDAD", "NC", IF(H139="OBSERVACIÓN", "OB", "Error")),I139,
IF(O139="CORRECCIÓN", "C", IF(O139="ACCIÓN CORRECTIVA", "AC", IF(O139="ACCIÓN DE MEJORA", "AM","Error"))),
        VLOOKUP(E139, Opciones!A$1:B$13, 2, FALSE),
        VLOOKUP(M139, Opciones!D$1:E$92, 2, FALSE),
        YEAR(G139)
    ),
"")</f>
        <v>#NAME?</v>
      </c>
      <c r="D139" s="126" t="e">
        <f t="shared" ca="1" si="6"/>
        <v>#NAME?</v>
      </c>
      <c r="E139" s="96" t="s">
        <v>44</v>
      </c>
      <c r="F139" s="127" t="s">
        <v>449</v>
      </c>
      <c r="G139" s="128">
        <v>44461</v>
      </c>
      <c r="H139" s="129" t="s">
        <v>290</v>
      </c>
      <c r="I139" s="187">
        <v>28</v>
      </c>
      <c r="J139" s="127" t="s">
        <v>513</v>
      </c>
      <c r="L139" s="129" t="s">
        <v>417</v>
      </c>
      <c r="M139" s="129" t="s">
        <v>63</v>
      </c>
      <c r="N139" s="129" t="s">
        <v>444</v>
      </c>
      <c r="O139" s="126" t="s">
        <v>255</v>
      </c>
      <c r="P139" s="127" t="s">
        <v>450</v>
      </c>
      <c r="Q139" s="130">
        <v>44743</v>
      </c>
      <c r="R139" s="130">
        <v>44985</v>
      </c>
      <c r="S139" s="131"/>
      <c r="T139" s="132"/>
      <c r="U139" s="133" t="s">
        <v>451</v>
      </c>
      <c r="V139" s="133" t="s">
        <v>84</v>
      </c>
      <c r="W139" s="133">
        <v>1</v>
      </c>
      <c r="Z139" s="194" t="s">
        <v>447</v>
      </c>
      <c r="AA139" s="124" t="s">
        <v>65</v>
      </c>
      <c r="AB139" s="142" t="s">
        <v>77</v>
      </c>
      <c r="AC139" s="126" t="s">
        <v>50</v>
      </c>
      <c r="AD139" s="134"/>
      <c r="AE139" s="134" t="str">
        <f t="shared" ca="1" si="2"/>
        <v/>
      </c>
      <c r="AF139" s="137"/>
      <c r="AG139" s="126"/>
      <c r="AH139" s="126"/>
      <c r="AI139" s="126"/>
      <c r="AJ139" s="126">
        <f t="shared" ca="1" si="3"/>
        <v>-763</v>
      </c>
      <c r="AK139" s="126" t="e">
        <f t="shared" ca="1" si="4"/>
        <v>#NAME?</v>
      </c>
      <c r="AL139" s="138" t="s">
        <v>452</v>
      </c>
      <c r="AM139" s="141">
        <v>45559</v>
      </c>
    </row>
    <row r="140" spans="1:39" ht="18.75" customHeight="1">
      <c r="A140" s="127" t="s">
        <v>58</v>
      </c>
      <c r="B140" s="125">
        <v>138</v>
      </c>
      <c r="C140" s="126" t="e">
        <f ca="1">IF(OR(H140&lt;&gt;"", J140&lt;&gt;"", O140&lt;&gt;""),
    _xludf.TEXTJOIN("-", TRUE,
        IF(H140="NO CONFORMIDAD", "NC", IF(H140="OBSERVACIÓN", "OB", "Error")),I140,
IF(O140="CORRECCIÓN", "C", IF(O140="ACCIÓN CORRECTIVA", "AC", IF(O140="ACCIÓN DE MEJORA", "AM","Error"))),
        VLOOKUP(E140, Opciones!A$1:B$13, 2, FALSE),
        VLOOKUP(M140, Opciones!D$1:E$92, 2, FALSE),
        YEAR(G140)
    ),
"")</f>
        <v>#NAME?</v>
      </c>
      <c r="D140" s="126" t="e">
        <f t="shared" ca="1" si="6"/>
        <v>#NAME?</v>
      </c>
      <c r="E140" s="96" t="s">
        <v>44</v>
      </c>
      <c r="F140" s="127" t="str">
        <f>IF(OR(E140&lt;&gt;"",L140&lt;&gt;"",M140&lt;&gt;"",G140&lt;&gt;""), CONCATENATE(E140," PROCESO DE ",L140," - ",M140," VIGENCIA "&amp;YEAR(G140)),"")</f>
        <v>AUDITORÍA INTERNA PROCESO DE AUTORIDAD AMBIENTAL - DIRECCIÓN TERRITORIAL CARIBE VIGENCIA 2021</v>
      </c>
      <c r="G140" s="128">
        <v>44461</v>
      </c>
      <c r="H140" s="129" t="s">
        <v>290</v>
      </c>
      <c r="I140" s="187">
        <v>29</v>
      </c>
      <c r="J140" s="127" t="s">
        <v>515</v>
      </c>
      <c r="L140" s="129" t="s">
        <v>417</v>
      </c>
      <c r="M140" s="129" t="s">
        <v>63</v>
      </c>
      <c r="N140" s="129" t="s">
        <v>444</v>
      </c>
      <c r="O140" s="126" t="s">
        <v>255</v>
      </c>
      <c r="P140" s="127" t="s">
        <v>445</v>
      </c>
      <c r="Q140" s="130">
        <v>44743</v>
      </c>
      <c r="R140" s="130">
        <v>44985</v>
      </c>
      <c r="S140" s="131"/>
      <c r="T140" s="132"/>
      <c r="U140" s="133" t="s">
        <v>446</v>
      </c>
      <c r="V140" s="133" t="s">
        <v>90</v>
      </c>
      <c r="W140" s="133">
        <v>8</v>
      </c>
      <c r="Z140" s="194" t="s">
        <v>447</v>
      </c>
      <c r="AA140" s="124" t="s">
        <v>65</v>
      </c>
      <c r="AB140" s="142" t="s">
        <v>77</v>
      </c>
      <c r="AC140" s="126" t="s">
        <v>50</v>
      </c>
      <c r="AD140" s="134"/>
      <c r="AE140" s="134" t="str">
        <f t="shared" ca="1" si="2"/>
        <v/>
      </c>
      <c r="AF140" s="137">
        <v>1</v>
      </c>
      <c r="AG140" s="126"/>
      <c r="AH140" s="126"/>
      <c r="AI140" s="126"/>
      <c r="AJ140" s="126" t="str">
        <f t="shared" ca="1" si="3"/>
        <v>CUMPLIDA</v>
      </c>
      <c r="AK140" s="126" t="e">
        <f t="shared" ca="1" si="4"/>
        <v>#NAME?</v>
      </c>
      <c r="AL140" s="138" t="s">
        <v>508</v>
      </c>
      <c r="AM140" s="141">
        <v>45559</v>
      </c>
    </row>
    <row r="141" spans="1:39" ht="18.75" customHeight="1">
      <c r="A141" s="127" t="s">
        <v>58</v>
      </c>
      <c r="B141" s="125">
        <v>139</v>
      </c>
      <c r="C141" s="126" t="e">
        <f ca="1">IF(OR(H141&lt;&gt;"", J141&lt;&gt;"", O141&lt;&gt;""),
    _xludf.TEXTJOIN("-", TRUE,
        IF(H141="NO CONFORMIDAD", "NC", IF(H141="OBSERVACIÓN", "OB", "Error")),I141,
IF(O141="CORRECCIÓN", "C", IF(O141="ACCIÓN CORRECTIVA", "AC", IF(O141="ACCIÓN DE MEJORA", "AM","Error"))),
        VLOOKUP(E141, Opciones!A$1:B$13, 2, FALSE),
        VLOOKUP(M141, Opciones!D$1:E$92, 2, FALSE),
        YEAR(G141)
    ),
"")</f>
        <v>#NAME?</v>
      </c>
      <c r="D141" s="126" t="e">
        <f t="shared" ca="1" si="6"/>
        <v>#NAME?</v>
      </c>
      <c r="E141" s="96" t="s">
        <v>44</v>
      </c>
      <c r="F141" s="127" t="s">
        <v>449</v>
      </c>
      <c r="G141" s="128">
        <v>44461</v>
      </c>
      <c r="H141" s="129" t="s">
        <v>290</v>
      </c>
      <c r="I141" s="187">
        <v>29</v>
      </c>
      <c r="J141" s="127" t="s">
        <v>515</v>
      </c>
      <c r="L141" s="129" t="s">
        <v>417</v>
      </c>
      <c r="M141" s="129" t="s">
        <v>63</v>
      </c>
      <c r="N141" s="129" t="s">
        <v>444</v>
      </c>
      <c r="O141" s="126" t="s">
        <v>255</v>
      </c>
      <c r="P141" s="127" t="s">
        <v>450</v>
      </c>
      <c r="Q141" s="130">
        <v>44743</v>
      </c>
      <c r="R141" s="130">
        <v>44985</v>
      </c>
      <c r="S141" s="131"/>
      <c r="T141" s="132"/>
      <c r="U141" s="133" t="s">
        <v>451</v>
      </c>
      <c r="V141" s="133" t="s">
        <v>84</v>
      </c>
      <c r="W141" s="133">
        <v>1</v>
      </c>
      <c r="Z141" s="194" t="s">
        <v>447</v>
      </c>
      <c r="AA141" s="124" t="s">
        <v>65</v>
      </c>
      <c r="AB141" s="142" t="s">
        <v>77</v>
      </c>
      <c r="AC141" s="126" t="s">
        <v>50</v>
      </c>
      <c r="AD141" s="134"/>
      <c r="AE141" s="134" t="str">
        <f t="shared" ca="1" si="2"/>
        <v/>
      </c>
      <c r="AF141" s="137"/>
      <c r="AG141" s="126"/>
      <c r="AH141" s="126"/>
      <c r="AI141" s="126"/>
      <c r="AJ141" s="126">
        <f t="shared" ca="1" si="3"/>
        <v>-763</v>
      </c>
      <c r="AK141" s="126" t="e">
        <f t="shared" ca="1" si="4"/>
        <v>#NAME?</v>
      </c>
      <c r="AL141" s="138" t="s">
        <v>452</v>
      </c>
      <c r="AM141" s="141">
        <v>45559</v>
      </c>
    </row>
    <row r="142" spans="1:39" ht="18.75" customHeight="1">
      <c r="A142" s="127" t="s">
        <v>58</v>
      </c>
      <c r="B142" s="125">
        <v>140</v>
      </c>
      <c r="C142" s="126" t="e">
        <f ca="1">IF(OR(H142&lt;&gt;"", J142&lt;&gt;"", O142&lt;&gt;""),
    _xludf.TEXTJOIN("-", TRUE,
        IF(H142="NO CONFORMIDAD", "NC", IF(H142="OBSERVACIÓN", "OB", "Error")),I142,
IF(O142="CORRECCIÓN", "C", IF(O142="ACCIÓN CORRECTIVA", "AC", IF(O142="ACCIÓN DE MEJORA", "AM","Error"))),
        VLOOKUP(E142, Opciones!A$1:B$13, 2, FALSE),
        VLOOKUP(M142, Opciones!D$1:E$92, 2, FALSE),
        YEAR(G142)
    ),
"")</f>
        <v>#NAME?</v>
      </c>
      <c r="D142" s="126" t="e">
        <f t="shared" ca="1" si="6"/>
        <v>#NAME?</v>
      </c>
      <c r="E142" s="96" t="s">
        <v>44</v>
      </c>
      <c r="F142" s="127" t="str">
        <f>IF(OR(E142&lt;&gt;"",L142&lt;&gt;"",M142&lt;&gt;"",G142&lt;&gt;""), CONCATENATE(E142," PROCESO DE ",L142," - ",M142," VIGENCIA "&amp;YEAR(G142)),"")</f>
        <v>AUDITORÍA INTERNA PROCESO DE AUTORIDAD AMBIENTAL - DIRECCIÓN TERRITORIAL CARIBE VIGENCIA 2021</v>
      </c>
      <c r="G142" s="128">
        <v>44461</v>
      </c>
      <c r="H142" s="129" t="s">
        <v>290</v>
      </c>
      <c r="I142" s="187">
        <v>30</v>
      </c>
      <c r="J142" s="127" t="s">
        <v>516</v>
      </c>
      <c r="L142" s="129" t="s">
        <v>417</v>
      </c>
      <c r="M142" s="129" t="s">
        <v>63</v>
      </c>
      <c r="N142" s="129" t="s">
        <v>444</v>
      </c>
      <c r="O142" s="126" t="s">
        <v>255</v>
      </c>
      <c r="P142" s="127" t="s">
        <v>445</v>
      </c>
      <c r="Q142" s="130">
        <v>44743</v>
      </c>
      <c r="R142" s="130">
        <v>44985</v>
      </c>
      <c r="S142" s="131"/>
      <c r="T142" s="132"/>
      <c r="U142" s="133" t="s">
        <v>446</v>
      </c>
      <c r="V142" s="133" t="s">
        <v>90</v>
      </c>
      <c r="W142" s="133">
        <v>8</v>
      </c>
      <c r="Z142" s="194" t="s">
        <v>447</v>
      </c>
      <c r="AA142" s="124" t="s">
        <v>65</v>
      </c>
      <c r="AB142" s="142" t="s">
        <v>77</v>
      </c>
      <c r="AC142" s="126" t="s">
        <v>50</v>
      </c>
      <c r="AD142" s="134"/>
      <c r="AE142" s="134" t="str">
        <f t="shared" ca="1" si="2"/>
        <v/>
      </c>
      <c r="AF142" s="137">
        <v>1</v>
      </c>
      <c r="AG142" s="126"/>
      <c r="AH142" s="126"/>
      <c r="AI142" s="126"/>
      <c r="AJ142" s="126" t="str">
        <f t="shared" ca="1" si="3"/>
        <v>CUMPLIDA</v>
      </c>
      <c r="AK142" s="126" t="e">
        <f t="shared" ca="1" si="4"/>
        <v>#NAME?</v>
      </c>
      <c r="AL142" s="138" t="s">
        <v>508</v>
      </c>
      <c r="AM142" s="141">
        <v>45559</v>
      </c>
    </row>
    <row r="143" spans="1:39" ht="18.75" customHeight="1">
      <c r="A143" s="127" t="s">
        <v>58</v>
      </c>
      <c r="B143" s="125">
        <v>141</v>
      </c>
      <c r="C143" s="126" t="e">
        <f ca="1">IF(OR(H143&lt;&gt;"", J143&lt;&gt;"", O143&lt;&gt;""),
    _xludf.TEXTJOIN("-", TRUE,
        IF(H143="NO CONFORMIDAD", "NC", IF(H143="OBSERVACIÓN", "OB", "Error")),I143,
IF(O143="CORRECCIÓN", "C", IF(O143="ACCIÓN CORRECTIVA", "AC", IF(O143="ACCIÓN DE MEJORA", "AM","Error"))),
        VLOOKUP(E143, Opciones!A$1:B$13, 2, FALSE),
        VLOOKUP(M143, Opciones!D$1:E$92, 2, FALSE),
        YEAR(G143)
    ),
"")</f>
        <v>#NAME?</v>
      </c>
      <c r="D143" s="126" t="e">
        <f t="shared" ca="1" si="6"/>
        <v>#NAME?</v>
      </c>
      <c r="E143" s="96" t="s">
        <v>44</v>
      </c>
      <c r="F143" s="127" t="s">
        <v>449</v>
      </c>
      <c r="G143" s="128">
        <v>44461</v>
      </c>
      <c r="H143" s="129" t="s">
        <v>290</v>
      </c>
      <c r="I143" s="187">
        <v>30</v>
      </c>
      <c r="J143" s="127" t="s">
        <v>516</v>
      </c>
      <c r="L143" s="129" t="s">
        <v>417</v>
      </c>
      <c r="M143" s="129" t="s">
        <v>63</v>
      </c>
      <c r="N143" s="129" t="s">
        <v>444</v>
      </c>
      <c r="O143" s="126" t="s">
        <v>255</v>
      </c>
      <c r="P143" s="127" t="s">
        <v>450</v>
      </c>
      <c r="Q143" s="130">
        <v>44743</v>
      </c>
      <c r="R143" s="130">
        <v>44985</v>
      </c>
      <c r="S143" s="131"/>
      <c r="T143" s="132"/>
      <c r="U143" s="133" t="s">
        <v>451</v>
      </c>
      <c r="V143" s="133" t="s">
        <v>84</v>
      </c>
      <c r="W143" s="133">
        <v>1</v>
      </c>
      <c r="Z143" s="194" t="s">
        <v>447</v>
      </c>
      <c r="AA143" s="124" t="s">
        <v>65</v>
      </c>
      <c r="AB143" s="142" t="s">
        <v>77</v>
      </c>
      <c r="AC143" s="126" t="s">
        <v>50</v>
      </c>
      <c r="AD143" s="134"/>
      <c r="AE143" s="134" t="str">
        <f t="shared" ca="1" si="2"/>
        <v/>
      </c>
      <c r="AF143" s="137"/>
      <c r="AG143" s="126"/>
      <c r="AH143" s="126"/>
      <c r="AI143" s="126"/>
      <c r="AJ143" s="126">
        <f t="shared" ca="1" si="3"/>
        <v>-763</v>
      </c>
      <c r="AK143" s="126" t="e">
        <f t="shared" ca="1" si="4"/>
        <v>#NAME?</v>
      </c>
      <c r="AL143" s="138" t="s">
        <v>452</v>
      </c>
      <c r="AM143" s="141">
        <v>45559</v>
      </c>
    </row>
    <row r="144" spans="1:39" ht="18.75" customHeight="1">
      <c r="A144" s="127" t="s">
        <v>58</v>
      </c>
      <c r="B144" s="125">
        <v>142</v>
      </c>
      <c r="C144" s="126" t="e">
        <f ca="1">IF(OR(H144&lt;&gt;"", J144&lt;&gt;"", O144&lt;&gt;""),
    _xludf.TEXTJOIN("-", TRUE,
        IF(H144="NO CONFORMIDAD", "NC", IF(H144="OBSERVACIÓN", "OB", "Error")),I144,
IF(O144="CORRECCIÓN", "C", IF(O144="ACCIÓN CORRECTIVA", "AC", IF(O144="ACCIÓN DE MEJORA", "AM","Error"))),
        VLOOKUP(E144, Opciones!A$1:B$13, 2, FALSE),
        VLOOKUP(M144, Opciones!D$1:E$92, 2, FALSE),
        YEAR(G144)
    ),
"")</f>
        <v>#NAME?</v>
      </c>
      <c r="D144" s="126" t="e">
        <f t="shared" ca="1" si="6"/>
        <v>#NAME?</v>
      </c>
      <c r="E144" s="96" t="s">
        <v>44</v>
      </c>
      <c r="F144" s="127" t="str">
        <f t="shared" ref="F144:F150" si="14">IF(OR(E144&lt;&gt;"",L144&lt;&gt;"",M144&lt;&gt;"",G144&lt;&gt;""), CONCATENATE(E144," PROCESO DE ",L144," - ",M144," VIGENCIA "&amp;YEAR(G144)),"")</f>
        <v>AUDITORÍA INTERNA PROCESO DE AUTORIDAD AMBIENTAL - DIRECCIÓN TERRITORIAL CARIBE VIGENCIA 2021</v>
      </c>
      <c r="G144" s="128">
        <v>44461</v>
      </c>
      <c r="H144" s="129" t="s">
        <v>45</v>
      </c>
      <c r="I144" s="187">
        <v>29</v>
      </c>
      <c r="J144" s="127" t="s">
        <v>517</v>
      </c>
      <c r="K144" s="127" t="s">
        <v>518</v>
      </c>
      <c r="L144" s="129" t="s">
        <v>417</v>
      </c>
      <c r="M144" s="129" t="s">
        <v>63</v>
      </c>
      <c r="N144" s="129" t="s">
        <v>444</v>
      </c>
      <c r="O144" s="126" t="s">
        <v>87</v>
      </c>
      <c r="P144" s="127" t="s">
        <v>519</v>
      </c>
      <c r="Q144" s="130">
        <v>44743</v>
      </c>
      <c r="R144" s="130">
        <v>44895</v>
      </c>
      <c r="S144" s="131"/>
      <c r="T144" s="132"/>
      <c r="U144" s="133" t="s">
        <v>520</v>
      </c>
      <c r="V144" s="133" t="s">
        <v>90</v>
      </c>
      <c r="W144" s="133">
        <v>2</v>
      </c>
      <c r="Z144" s="194" t="s">
        <v>447</v>
      </c>
      <c r="AA144" s="124" t="s">
        <v>65</v>
      </c>
      <c r="AB144" s="142" t="s">
        <v>77</v>
      </c>
      <c r="AC144" s="126" t="s">
        <v>50</v>
      </c>
      <c r="AD144" s="134"/>
      <c r="AE144" s="134" t="str">
        <f t="shared" ca="1" si="2"/>
        <v/>
      </c>
      <c r="AF144" s="137">
        <v>1</v>
      </c>
      <c r="AG144" s="126"/>
      <c r="AH144" s="126"/>
      <c r="AI144" s="126"/>
      <c r="AJ144" s="126" t="str">
        <f t="shared" ca="1" si="3"/>
        <v>CUMPLIDA</v>
      </c>
      <c r="AK144" s="126" t="e">
        <f t="shared" ca="1" si="4"/>
        <v>#NAME?</v>
      </c>
      <c r="AL144" s="138" t="s">
        <v>521</v>
      </c>
      <c r="AM144" s="141">
        <v>45559</v>
      </c>
    </row>
    <row r="145" spans="1:39" ht="18.75" customHeight="1">
      <c r="A145" s="127" t="s">
        <v>58</v>
      </c>
      <c r="B145" s="125">
        <v>143</v>
      </c>
      <c r="C145" s="126" t="e">
        <f ca="1">IF(OR(H145&lt;&gt;"", J145&lt;&gt;"", O145&lt;&gt;""),
    _xludf.TEXTJOIN("-", TRUE,
        IF(H145="NO CONFORMIDAD", "NC", IF(H145="OBSERVACIÓN", "OB", "Error")),I145,
IF(O145="CORRECCIÓN", "C", IF(O145="ACCIÓN CORRECTIVA", "AC", IF(O145="ACCIÓN DE MEJORA", "AM","Error"))),
        VLOOKUP(E145, Opciones!A$1:B$13, 2, FALSE),
        VLOOKUP(M145, Opciones!D$1:E$92, 2, FALSE),
        YEAR(G145)
    ),
"")</f>
        <v>#NAME?</v>
      </c>
      <c r="D145" s="126" t="e">
        <f t="shared" ca="1" si="6"/>
        <v>#NAME?</v>
      </c>
      <c r="E145" s="96" t="s">
        <v>44</v>
      </c>
      <c r="F145" s="127" t="str">
        <f t="shared" si="14"/>
        <v>AUDITORÍA INTERNA PROCESO DE AUTORIDAD AMBIENTAL - DIRECCIÓN TERRITORIAL CARIBE VIGENCIA 2021</v>
      </c>
      <c r="G145" s="128">
        <v>44461</v>
      </c>
      <c r="H145" s="129" t="s">
        <v>45</v>
      </c>
      <c r="I145" s="187">
        <v>29</v>
      </c>
      <c r="J145" s="127" t="s">
        <v>517</v>
      </c>
      <c r="K145" s="127" t="s">
        <v>518</v>
      </c>
      <c r="L145" s="129" t="s">
        <v>417</v>
      </c>
      <c r="M145" s="129" t="s">
        <v>63</v>
      </c>
      <c r="N145" s="129" t="s">
        <v>444</v>
      </c>
      <c r="O145" s="126" t="s">
        <v>87</v>
      </c>
      <c r="P145" s="127" t="s">
        <v>445</v>
      </c>
      <c r="Q145" s="130">
        <v>44743</v>
      </c>
      <c r="R145" s="130">
        <v>44985</v>
      </c>
      <c r="S145" s="131"/>
      <c r="T145" s="132"/>
      <c r="U145" s="133" t="s">
        <v>446</v>
      </c>
      <c r="V145" s="133" t="s">
        <v>90</v>
      </c>
      <c r="W145" s="133">
        <v>8</v>
      </c>
      <c r="Z145" s="194" t="s">
        <v>447</v>
      </c>
      <c r="AA145" s="124" t="s">
        <v>65</v>
      </c>
      <c r="AB145" s="142" t="s">
        <v>77</v>
      </c>
      <c r="AC145" s="126" t="s">
        <v>50</v>
      </c>
      <c r="AD145" s="134"/>
      <c r="AE145" s="134" t="str">
        <f t="shared" ca="1" si="2"/>
        <v/>
      </c>
      <c r="AF145" s="137">
        <v>1</v>
      </c>
      <c r="AG145" s="126"/>
      <c r="AH145" s="126"/>
      <c r="AI145" s="126"/>
      <c r="AJ145" s="126" t="str">
        <f t="shared" ca="1" si="3"/>
        <v>CUMPLIDA</v>
      </c>
      <c r="AK145" s="126" t="e">
        <f t="shared" ca="1" si="4"/>
        <v>#NAME?</v>
      </c>
      <c r="AL145" s="138" t="s">
        <v>448</v>
      </c>
      <c r="AM145" s="141">
        <v>45559</v>
      </c>
    </row>
    <row r="146" spans="1:39" ht="18.75" customHeight="1">
      <c r="A146" s="127" t="s">
        <v>58</v>
      </c>
      <c r="B146" s="125">
        <v>144</v>
      </c>
      <c r="C146" s="126" t="e">
        <f ca="1">IF(OR(H146&lt;&gt;"", J146&lt;&gt;"", O146&lt;&gt;""),
    _xludf.TEXTJOIN("-", TRUE,
        IF(H146="NO CONFORMIDAD", "NC", IF(H146="OBSERVACIÓN", "OB", "Error")),I146,
IF(O146="CORRECCIÓN", "C", IF(O146="ACCIÓN CORRECTIVA", "AC", IF(O146="ACCIÓN DE MEJORA", "AM","Error"))),
        VLOOKUP(E146, Opciones!A$1:B$13, 2, FALSE),
        VLOOKUP(M146, Opciones!D$1:E$92, 2, FALSE),
        YEAR(G146)
    ),
"")</f>
        <v>#NAME?</v>
      </c>
      <c r="D146" s="126" t="e">
        <f t="shared" ca="1" si="6"/>
        <v>#NAME?</v>
      </c>
      <c r="E146" s="96" t="s">
        <v>44</v>
      </c>
      <c r="F146" s="127" t="str">
        <f t="shared" si="14"/>
        <v>AUDITORÍA INTERNA PROCESO DE AUTORIDAD AMBIENTAL - DIRECCIÓN TERRITORIAL CARIBE VIGENCIA 2021</v>
      </c>
      <c r="G146" s="128">
        <v>44461</v>
      </c>
      <c r="H146" s="129" t="s">
        <v>45</v>
      </c>
      <c r="I146" s="187">
        <v>30</v>
      </c>
      <c r="J146" s="127" t="s">
        <v>522</v>
      </c>
      <c r="K146" s="127" t="s">
        <v>523</v>
      </c>
      <c r="L146" s="129" t="s">
        <v>417</v>
      </c>
      <c r="M146" s="129" t="s">
        <v>63</v>
      </c>
      <c r="N146" s="129" t="s">
        <v>444</v>
      </c>
      <c r="O146" s="126" t="s">
        <v>87</v>
      </c>
      <c r="P146" s="127" t="s">
        <v>519</v>
      </c>
      <c r="Q146" s="130">
        <v>44743</v>
      </c>
      <c r="R146" s="130">
        <v>44895</v>
      </c>
      <c r="S146" s="131"/>
      <c r="T146" s="132"/>
      <c r="U146" s="133" t="s">
        <v>520</v>
      </c>
      <c r="V146" s="133" t="s">
        <v>90</v>
      </c>
      <c r="W146" s="133">
        <v>2</v>
      </c>
      <c r="Z146" s="194" t="s">
        <v>447</v>
      </c>
      <c r="AA146" s="124" t="s">
        <v>65</v>
      </c>
      <c r="AB146" s="142" t="s">
        <v>77</v>
      </c>
      <c r="AC146" s="126" t="s">
        <v>50</v>
      </c>
      <c r="AD146" s="134"/>
      <c r="AE146" s="134" t="str">
        <f t="shared" ca="1" si="2"/>
        <v/>
      </c>
      <c r="AF146" s="137">
        <v>1</v>
      </c>
      <c r="AG146" s="126"/>
      <c r="AH146" s="126"/>
      <c r="AI146" s="126"/>
      <c r="AJ146" s="126" t="str">
        <f t="shared" ca="1" si="3"/>
        <v>CUMPLIDA</v>
      </c>
      <c r="AK146" s="126" t="e">
        <f t="shared" ca="1" si="4"/>
        <v>#NAME?</v>
      </c>
      <c r="AL146" s="138" t="s">
        <v>521</v>
      </c>
      <c r="AM146" s="141">
        <v>45559</v>
      </c>
    </row>
    <row r="147" spans="1:39" ht="18.75" customHeight="1">
      <c r="A147" s="127" t="s">
        <v>58</v>
      </c>
      <c r="B147" s="125">
        <v>145</v>
      </c>
      <c r="C147" s="126" t="e">
        <f ca="1">IF(OR(H147&lt;&gt;"", J147&lt;&gt;"", O147&lt;&gt;""),
    _xludf.TEXTJOIN("-", TRUE,
        IF(H147="NO CONFORMIDAD", "NC", IF(H147="OBSERVACIÓN", "OB", "Error")),I147,
IF(O147="CORRECCIÓN", "C", IF(O147="ACCIÓN CORRECTIVA", "AC", IF(O147="ACCIÓN DE MEJORA", "AM","Error"))),
        VLOOKUP(E147, Opciones!A$1:B$13, 2, FALSE),
        VLOOKUP(M147, Opciones!D$1:E$92, 2, FALSE),
        YEAR(G147)
    ),
"")</f>
        <v>#NAME?</v>
      </c>
      <c r="D147" s="126" t="e">
        <f t="shared" ca="1" si="6"/>
        <v>#NAME?</v>
      </c>
      <c r="E147" s="96" t="s">
        <v>44</v>
      </c>
      <c r="F147" s="127" t="str">
        <f t="shared" si="14"/>
        <v>AUDITORÍA INTERNA PROCESO DE AUTORIDAD AMBIENTAL - DIRECCIÓN TERRITORIAL CARIBE VIGENCIA 2021</v>
      </c>
      <c r="G147" s="128">
        <v>44461</v>
      </c>
      <c r="H147" s="129" t="s">
        <v>45</v>
      </c>
      <c r="I147" s="187">
        <v>30</v>
      </c>
      <c r="J147" s="127" t="s">
        <v>522</v>
      </c>
      <c r="K147" s="127" t="s">
        <v>523</v>
      </c>
      <c r="L147" s="129" t="s">
        <v>417</v>
      </c>
      <c r="M147" s="129" t="s">
        <v>63</v>
      </c>
      <c r="N147" s="129" t="s">
        <v>444</v>
      </c>
      <c r="O147" s="126" t="s">
        <v>87</v>
      </c>
      <c r="P147" s="127" t="s">
        <v>445</v>
      </c>
      <c r="Q147" s="130">
        <v>44743</v>
      </c>
      <c r="R147" s="130">
        <v>44985</v>
      </c>
      <c r="S147" s="131"/>
      <c r="T147" s="132"/>
      <c r="U147" s="133" t="s">
        <v>446</v>
      </c>
      <c r="V147" s="133" t="s">
        <v>90</v>
      </c>
      <c r="W147" s="133">
        <v>8</v>
      </c>
      <c r="Z147" s="194" t="s">
        <v>447</v>
      </c>
      <c r="AA147" s="124" t="s">
        <v>65</v>
      </c>
      <c r="AB147" s="142" t="s">
        <v>77</v>
      </c>
      <c r="AC147" s="126" t="s">
        <v>50</v>
      </c>
      <c r="AD147" s="134"/>
      <c r="AE147" s="134" t="str">
        <f t="shared" ca="1" si="2"/>
        <v/>
      </c>
      <c r="AF147" s="137">
        <v>1</v>
      </c>
      <c r="AG147" s="126"/>
      <c r="AH147" s="126"/>
      <c r="AI147" s="126"/>
      <c r="AJ147" s="126" t="str">
        <f t="shared" ca="1" si="3"/>
        <v>CUMPLIDA</v>
      </c>
      <c r="AK147" s="126" t="e">
        <f t="shared" ca="1" si="4"/>
        <v>#NAME?</v>
      </c>
      <c r="AL147" s="138" t="s">
        <v>448</v>
      </c>
      <c r="AM147" s="141">
        <v>45559</v>
      </c>
    </row>
    <row r="148" spans="1:39" ht="18.75" customHeight="1">
      <c r="A148" s="127" t="s">
        <v>58</v>
      </c>
      <c r="B148" s="125">
        <v>146</v>
      </c>
      <c r="C148" s="126" t="e">
        <f ca="1">IF(OR(H148&lt;&gt;"", J148&lt;&gt;"", O148&lt;&gt;""),
    _xludf.TEXTJOIN("-", TRUE,
        IF(H148="NO CONFORMIDAD", "NC", IF(H148="OBSERVACIÓN", "OB", "Error")),I148,
IF(O148="CORRECCIÓN", "C", IF(O148="ACCIÓN CORRECTIVA", "AC", IF(O148="ACCIÓN DE MEJORA", "AM","Error"))),
        VLOOKUP(E148, Opciones!A$1:B$13, 2, FALSE),
        VLOOKUP(M148, Opciones!D$1:E$92, 2, FALSE),
        YEAR(G148)
    ),
"")</f>
        <v>#NAME?</v>
      </c>
      <c r="D148" s="126" t="e">
        <f t="shared" ca="1" si="6"/>
        <v>#NAME?</v>
      </c>
      <c r="E148" s="96" t="s">
        <v>44</v>
      </c>
      <c r="F148" s="127" t="str">
        <f t="shared" si="14"/>
        <v>AUDITORÍA INTERNA PROCESO DE AUTORIDAD AMBIENTAL - DIRECCIÓN TERRITORIAL CARIBE VIGENCIA 2021</v>
      </c>
      <c r="G148" s="128">
        <v>44461</v>
      </c>
      <c r="H148" s="129" t="s">
        <v>45</v>
      </c>
      <c r="I148" s="187">
        <v>31</v>
      </c>
      <c r="J148" s="127" t="s">
        <v>524</v>
      </c>
      <c r="K148" s="127" t="s">
        <v>478</v>
      </c>
      <c r="L148" s="129" t="s">
        <v>417</v>
      </c>
      <c r="M148" s="129" t="s">
        <v>63</v>
      </c>
      <c r="N148" s="129" t="s">
        <v>444</v>
      </c>
      <c r="O148" s="126" t="s">
        <v>87</v>
      </c>
      <c r="P148" s="127" t="s">
        <v>445</v>
      </c>
      <c r="Q148" s="130">
        <v>44743</v>
      </c>
      <c r="R148" s="130">
        <v>44985</v>
      </c>
      <c r="S148" s="131"/>
      <c r="T148" s="132"/>
      <c r="U148" s="133" t="s">
        <v>446</v>
      </c>
      <c r="V148" s="133" t="s">
        <v>90</v>
      </c>
      <c r="W148" s="133">
        <v>8</v>
      </c>
      <c r="Z148" s="194" t="s">
        <v>447</v>
      </c>
      <c r="AA148" s="124" t="s">
        <v>65</v>
      </c>
      <c r="AB148" s="142" t="s">
        <v>77</v>
      </c>
      <c r="AC148" s="126" t="s">
        <v>50</v>
      </c>
      <c r="AD148" s="134"/>
      <c r="AE148" s="134" t="str">
        <f t="shared" ca="1" si="2"/>
        <v/>
      </c>
      <c r="AF148" s="137">
        <v>1</v>
      </c>
      <c r="AG148" s="126"/>
      <c r="AH148" s="126"/>
      <c r="AI148" s="126"/>
      <c r="AJ148" s="126" t="str">
        <f t="shared" ca="1" si="3"/>
        <v>CUMPLIDA</v>
      </c>
      <c r="AK148" s="126" t="e">
        <f t="shared" ca="1" si="4"/>
        <v>#NAME?</v>
      </c>
      <c r="AL148" s="138" t="s">
        <v>508</v>
      </c>
      <c r="AM148" s="141">
        <v>45559</v>
      </c>
    </row>
    <row r="149" spans="1:39" ht="18.75" customHeight="1">
      <c r="A149" s="127" t="s">
        <v>58</v>
      </c>
      <c r="B149" s="125">
        <v>147</v>
      </c>
      <c r="C149" s="126" t="e">
        <f ca="1">IF(OR(H149&lt;&gt;"", J149&lt;&gt;"", O149&lt;&gt;""),
    _xludf.TEXTJOIN("-", TRUE,
        IF(H149="NO CONFORMIDAD", "NC", IF(H149="OBSERVACIÓN", "OB", "Error")),I149,
IF(O149="CORRECCIÓN", "C", IF(O149="ACCIÓN CORRECTIVA", "AC", IF(O149="ACCIÓN DE MEJORA", "AM","Error"))),
        VLOOKUP(E149, Opciones!A$1:B$13, 2, FALSE),
        VLOOKUP(M149, Opciones!D$1:E$92, 2, FALSE),
        YEAR(G149)
    ),
"")</f>
        <v>#NAME?</v>
      </c>
      <c r="D149" s="126" t="e">
        <f t="shared" ca="1" si="6"/>
        <v>#NAME?</v>
      </c>
      <c r="E149" s="96" t="s">
        <v>44</v>
      </c>
      <c r="F149" s="127" t="str">
        <f t="shared" si="14"/>
        <v>AUDITORÍA INTERNA PROCESO DE AUTORIDAD AMBIENTAL - DIRECCIÓN TERRITORIAL CARIBE VIGENCIA 2021</v>
      </c>
      <c r="G149" s="128">
        <v>44461</v>
      </c>
      <c r="H149" s="129" t="s">
        <v>45</v>
      </c>
      <c r="I149" s="187">
        <v>31</v>
      </c>
      <c r="J149" s="127" t="s">
        <v>524</v>
      </c>
      <c r="K149" s="127" t="s">
        <v>478</v>
      </c>
      <c r="L149" s="129" t="s">
        <v>417</v>
      </c>
      <c r="M149" s="129" t="s">
        <v>63</v>
      </c>
      <c r="N149" s="129" t="s">
        <v>444</v>
      </c>
      <c r="O149" s="126" t="s">
        <v>87</v>
      </c>
      <c r="P149" s="127" t="s">
        <v>468</v>
      </c>
      <c r="Q149" s="130">
        <v>44743</v>
      </c>
      <c r="R149" s="130">
        <v>44985</v>
      </c>
      <c r="S149" s="131"/>
      <c r="T149" s="132"/>
      <c r="U149" s="133" t="s">
        <v>312</v>
      </c>
      <c r="V149" s="133" t="s">
        <v>90</v>
      </c>
      <c r="W149" s="133">
        <v>4</v>
      </c>
      <c r="Z149" s="194" t="s">
        <v>447</v>
      </c>
      <c r="AA149" s="124" t="s">
        <v>65</v>
      </c>
      <c r="AB149" s="142" t="s">
        <v>77</v>
      </c>
      <c r="AC149" s="126" t="s">
        <v>50</v>
      </c>
      <c r="AD149" s="134"/>
      <c r="AE149" s="134" t="str">
        <f t="shared" ca="1" si="2"/>
        <v/>
      </c>
      <c r="AF149" s="137">
        <v>1</v>
      </c>
      <c r="AG149" s="126"/>
      <c r="AH149" s="126"/>
      <c r="AI149" s="126"/>
      <c r="AJ149" s="126" t="str">
        <f t="shared" ca="1" si="3"/>
        <v>CUMPLIDA</v>
      </c>
      <c r="AK149" s="126" t="e">
        <f t="shared" ca="1" si="4"/>
        <v>#NAME?</v>
      </c>
      <c r="AL149" s="138" t="s">
        <v>469</v>
      </c>
      <c r="AM149" s="141">
        <v>45559</v>
      </c>
    </row>
    <row r="150" spans="1:39" ht="18.75" customHeight="1">
      <c r="A150" s="127" t="s">
        <v>58</v>
      </c>
      <c r="B150" s="125">
        <v>148</v>
      </c>
      <c r="C150" s="126" t="e">
        <f ca="1">IF(OR(H150&lt;&gt;"", J150&lt;&gt;"", O150&lt;&gt;""),
    _xludf.TEXTJOIN("-", TRUE,
        IF(H150="NO CONFORMIDAD", "NC", IF(H150="OBSERVACIÓN", "OB", "Error")),I150,
IF(O150="CORRECCIÓN", "C", IF(O150="ACCIÓN CORRECTIVA", "AC", IF(O150="ACCIÓN DE MEJORA", "AM","Error"))),
        VLOOKUP(E150, Opciones!A$1:B$13, 2, FALSE),
        VLOOKUP(M150, Opciones!D$1:E$92, 2, FALSE),
        YEAR(G150)
    ),
"")</f>
        <v>#NAME?</v>
      </c>
      <c r="D150" s="126" t="e">
        <f t="shared" ca="1" si="6"/>
        <v>#NAME?</v>
      </c>
      <c r="E150" s="96" t="s">
        <v>44</v>
      </c>
      <c r="F150" s="127" t="str">
        <f t="shared" si="14"/>
        <v>AUDITORÍA INTERNA PROCESO DE AUTORIDAD AMBIENTAL - DIRECCIÓN TERRITORIAL CARIBE VIGENCIA 2021</v>
      </c>
      <c r="G150" s="128">
        <v>44461</v>
      </c>
      <c r="H150" s="129" t="s">
        <v>290</v>
      </c>
      <c r="I150" s="187">
        <v>31</v>
      </c>
      <c r="J150" s="127" t="s">
        <v>525</v>
      </c>
      <c r="L150" s="129" t="s">
        <v>417</v>
      </c>
      <c r="M150" s="129" t="s">
        <v>63</v>
      </c>
      <c r="N150" s="129" t="s">
        <v>444</v>
      </c>
      <c r="O150" s="126" t="s">
        <v>255</v>
      </c>
      <c r="P150" s="127" t="s">
        <v>526</v>
      </c>
      <c r="Q150" s="130">
        <v>44743</v>
      </c>
      <c r="R150" s="130">
        <v>44985</v>
      </c>
      <c r="S150" s="131"/>
      <c r="T150" s="132"/>
      <c r="U150" s="133" t="s">
        <v>446</v>
      </c>
      <c r="V150" s="133" t="s">
        <v>90</v>
      </c>
      <c r="W150" s="133">
        <v>8</v>
      </c>
      <c r="Z150" s="194" t="s">
        <v>447</v>
      </c>
      <c r="AA150" s="124" t="s">
        <v>65</v>
      </c>
      <c r="AB150" s="142" t="s">
        <v>77</v>
      </c>
      <c r="AC150" s="126" t="s">
        <v>50</v>
      </c>
      <c r="AD150" s="134"/>
      <c r="AE150" s="134" t="str">
        <f t="shared" ca="1" si="2"/>
        <v/>
      </c>
      <c r="AF150" s="137">
        <v>1</v>
      </c>
      <c r="AG150" s="126"/>
      <c r="AH150" s="126"/>
      <c r="AI150" s="126"/>
      <c r="AJ150" s="126" t="str">
        <f t="shared" ca="1" si="3"/>
        <v>CUMPLIDA</v>
      </c>
      <c r="AK150" s="126" t="e">
        <f t="shared" ca="1" si="4"/>
        <v>#NAME?</v>
      </c>
      <c r="AL150" s="138" t="s">
        <v>448</v>
      </c>
      <c r="AM150" s="141">
        <v>45559</v>
      </c>
    </row>
    <row r="151" spans="1:39" ht="18.75" customHeight="1">
      <c r="A151" s="127" t="s">
        <v>58</v>
      </c>
      <c r="B151" s="125">
        <v>149</v>
      </c>
      <c r="C151" s="126" t="e">
        <f ca="1">IF(OR(H151&lt;&gt;"", J151&lt;&gt;"", O151&lt;&gt;""),
    _xludf.TEXTJOIN("-", TRUE,
        IF(H151="NO CONFORMIDAD", "NC", IF(H151="OBSERVACIÓN", "OB", "Error")),I151,
IF(O151="CORRECCIÓN", "C", IF(O151="ACCIÓN CORRECTIVA", "AC", IF(O151="ACCIÓN DE MEJORA", "AM","Error"))),
        VLOOKUP(E151, Opciones!A$1:B$13, 2, FALSE),
        VLOOKUP(M151, Opciones!D$1:E$92, 2, FALSE),
        YEAR(G151)
    ),
"")</f>
        <v>#NAME?</v>
      </c>
      <c r="D151" s="126" t="e">
        <f t="shared" ca="1" si="6"/>
        <v>#NAME?</v>
      </c>
      <c r="E151" s="96" t="s">
        <v>44</v>
      </c>
      <c r="F151" s="127" t="s">
        <v>449</v>
      </c>
      <c r="G151" s="128">
        <v>44461</v>
      </c>
      <c r="H151" s="129" t="s">
        <v>290</v>
      </c>
      <c r="I151" s="187">
        <v>31</v>
      </c>
      <c r="J151" s="127" t="s">
        <v>525</v>
      </c>
      <c r="L151" s="129" t="s">
        <v>417</v>
      </c>
      <c r="M151" s="129" t="s">
        <v>63</v>
      </c>
      <c r="N151" s="129" t="s">
        <v>444</v>
      </c>
      <c r="O151" s="126" t="s">
        <v>255</v>
      </c>
      <c r="P151" s="127" t="s">
        <v>450</v>
      </c>
      <c r="Q151" s="130">
        <v>44743</v>
      </c>
      <c r="R151" s="130">
        <v>44985</v>
      </c>
      <c r="S151" s="131"/>
      <c r="T151" s="132"/>
      <c r="U151" s="133" t="s">
        <v>451</v>
      </c>
      <c r="V151" s="133" t="s">
        <v>84</v>
      </c>
      <c r="W151" s="133">
        <v>1</v>
      </c>
      <c r="Z151" s="194" t="s">
        <v>447</v>
      </c>
      <c r="AA151" s="124" t="s">
        <v>65</v>
      </c>
      <c r="AB151" s="142" t="s">
        <v>77</v>
      </c>
      <c r="AC151" s="126" t="s">
        <v>50</v>
      </c>
      <c r="AD151" s="134"/>
      <c r="AE151" s="134" t="str">
        <f t="shared" ca="1" si="2"/>
        <v/>
      </c>
      <c r="AF151" s="137"/>
      <c r="AG151" s="126"/>
      <c r="AH151" s="126"/>
      <c r="AI151" s="126"/>
      <c r="AJ151" s="126">
        <f t="shared" ca="1" si="3"/>
        <v>-763</v>
      </c>
      <c r="AK151" s="126" t="e">
        <f t="shared" ca="1" si="4"/>
        <v>#NAME?</v>
      </c>
      <c r="AL151" s="138" t="s">
        <v>452</v>
      </c>
      <c r="AM151" s="141">
        <v>45559</v>
      </c>
    </row>
    <row r="152" spans="1:39" ht="18.75" customHeight="1">
      <c r="A152" s="127" t="s">
        <v>58</v>
      </c>
      <c r="B152" s="125">
        <v>150</v>
      </c>
      <c r="C152" s="126" t="e">
        <f ca="1">IF(OR(H152&lt;&gt;"", J152&lt;&gt;"", O152&lt;&gt;""),
    _xludf.TEXTJOIN("-", TRUE,
        IF(H152="NO CONFORMIDAD", "NC", IF(H152="OBSERVACIÓN", "OB", "Error")),I152,
IF(O152="CORRECCIÓN", "C", IF(O152="ACCIÓN CORRECTIVA", "AC", IF(O152="ACCIÓN DE MEJORA", "AM","Error"))),
        VLOOKUP(E152, Opciones!A$1:B$13, 2, FALSE),
        VLOOKUP(M152, Opciones!D$1:E$92, 2, FALSE),
        YEAR(G152)
    ),
"")</f>
        <v>#NAME?</v>
      </c>
      <c r="D152" s="126" t="e">
        <f t="shared" ca="1" si="6"/>
        <v>#NAME?</v>
      </c>
      <c r="E152" s="96" t="s">
        <v>44</v>
      </c>
      <c r="F152" s="127" t="str">
        <f t="shared" ref="F152:F157" si="15">IF(OR(E152&lt;&gt;"",L152&lt;&gt;"",M152&lt;&gt;"",G152&lt;&gt;""), CONCATENATE(E152," PROCESO DE ",L152," - ",M152," VIGENCIA "&amp;YEAR(G152)),"")</f>
        <v>AUDITORÍA INTERNA PROCESO DE AUTORIDAD AMBIENTAL - DIRECCIÓN TERRITORIAL CARIBE VIGENCIA 2021</v>
      </c>
      <c r="G152" s="128">
        <v>44461</v>
      </c>
      <c r="H152" s="129" t="s">
        <v>290</v>
      </c>
      <c r="I152" s="187">
        <v>32</v>
      </c>
      <c r="J152" s="127" t="s">
        <v>527</v>
      </c>
      <c r="L152" s="129" t="s">
        <v>417</v>
      </c>
      <c r="M152" s="129" t="s">
        <v>63</v>
      </c>
      <c r="N152" s="129" t="s">
        <v>444</v>
      </c>
      <c r="O152" s="126" t="s">
        <v>255</v>
      </c>
      <c r="P152" s="127" t="s">
        <v>528</v>
      </c>
      <c r="Q152" s="130">
        <v>44743</v>
      </c>
      <c r="R152" s="130">
        <v>44895</v>
      </c>
      <c r="S152" s="131"/>
      <c r="T152" s="132"/>
      <c r="U152" s="133" t="s">
        <v>485</v>
      </c>
      <c r="V152" s="133" t="s">
        <v>90</v>
      </c>
      <c r="W152" s="133">
        <v>2</v>
      </c>
      <c r="Z152" s="194" t="s">
        <v>447</v>
      </c>
      <c r="AA152" s="124" t="s">
        <v>65</v>
      </c>
      <c r="AB152" s="142" t="s">
        <v>77</v>
      </c>
      <c r="AC152" s="126" t="s">
        <v>50</v>
      </c>
      <c r="AD152" s="134"/>
      <c r="AE152" s="134" t="str">
        <f t="shared" ca="1" si="2"/>
        <v/>
      </c>
      <c r="AF152" s="137">
        <v>1</v>
      </c>
      <c r="AG152" s="126"/>
      <c r="AH152" s="126"/>
      <c r="AI152" s="126"/>
      <c r="AJ152" s="126" t="str">
        <f t="shared" ca="1" si="3"/>
        <v>CUMPLIDA</v>
      </c>
      <c r="AK152" s="126" t="e">
        <f t="shared" ca="1" si="4"/>
        <v>#NAME?</v>
      </c>
      <c r="AL152" s="138" t="s">
        <v>486</v>
      </c>
      <c r="AM152" s="141">
        <v>45559</v>
      </c>
    </row>
    <row r="153" spans="1:39" ht="18.75" customHeight="1">
      <c r="A153" s="127" t="s">
        <v>58</v>
      </c>
      <c r="B153" s="125">
        <v>151</v>
      </c>
      <c r="C153" s="126" t="e">
        <f ca="1">IF(OR(H153&lt;&gt;"", J153&lt;&gt;"", O153&lt;&gt;""),
    _xludf.TEXTJOIN("-", TRUE,
        IF(H153="NO CONFORMIDAD", "NC", IF(H153="OBSERVACIÓN", "OB", "Error")),I153,
IF(O153="CORRECCIÓN", "C", IF(O153="ACCIÓN CORRECTIVA", "AC", IF(O153="ACCIÓN DE MEJORA", "AM","Error"))),
        VLOOKUP(E153, Opciones!A$1:B$13, 2, FALSE),
        VLOOKUP(M153, Opciones!D$1:E$92, 2, FALSE),
        YEAR(G153)
    ),
"")</f>
        <v>#NAME?</v>
      </c>
      <c r="D153" s="126" t="e">
        <f t="shared" ca="1" si="6"/>
        <v>#NAME?</v>
      </c>
      <c r="E153" s="96" t="s">
        <v>44</v>
      </c>
      <c r="F153" s="127" t="str">
        <f t="shared" si="15"/>
        <v>AUDITORÍA INTERNA PROCESO DE AUTORIDAD AMBIENTAL - DIRECCIÓN TERRITORIAL CARIBE VIGENCIA 2021</v>
      </c>
      <c r="G153" s="128">
        <v>44461</v>
      </c>
      <c r="H153" s="129" t="s">
        <v>290</v>
      </c>
      <c r="I153" s="187">
        <v>32</v>
      </c>
      <c r="J153" s="127" t="s">
        <v>527</v>
      </c>
      <c r="L153" s="129" t="s">
        <v>417</v>
      </c>
      <c r="M153" s="129" t="s">
        <v>63</v>
      </c>
      <c r="N153" s="129" t="s">
        <v>444</v>
      </c>
      <c r="O153" s="126" t="s">
        <v>255</v>
      </c>
      <c r="P153" s="127" t="s">
        <v>526</v>
      </c>
      <c r="Q153" s="130">
        <v>44743</v>
      </c>
      <c r="R153" s="130">
        <v>44985</v>
      </c>
      <c r="S153" s="131"/>
      <c r="T153" s="132"/>
      <c r="U153" s="133" t="s">
        <v>446</v>
      </c>
      <c r="V153" s="133" t="s">
        <v>90</v>
      </c>
      <c r="W153" s="133">
        <v>8</v>
      </c>
      <c r="Z153" s="194" t="s">
        <v>447</v>
      </c>
      <c r="AA153" s="124" t="s">
        <v>65</v>
      </c>
      <c r="AB153" s="142" t="s">
        <v>77</v>
      </c>
      <c r="AC153" s="126" t="s">
        <v>50</v>
      </c>
      <c r="AD153" s="134"/>
      <c r="AE153" s="134" t="str">
        <f t="shared" ca="1" si="2"/>
        <v/>
      </c>
      <c r="AF153" s="137">
        <v>1</v>
      </c>
      <c r="AG153" s="126"/>
      <c r="AH153" s="126"/>
      <c r="AI153" s="126"/>
      <c r="AJ153" s="126" t="str">
        <f t="shared" ca="1" si="3"/>
        <v>CUMPLIDA</v>
      </c>
      <c r="AK153" s="126" t="e">
        <f t="shared" ca="1" si="4"/>
        <v>#NAME?</v>
      </c>
      <c r="AL153" s="138" t="s">
        <v>448</v>
      </c>
      <c r="AM153" s="141">
        <v>45559</v>
      </c>
    </row>
    <row r="154" spans="1:39" ht="18.75" customHeight="1">
      <c r="A154" s="127" t="s">
        <v>58</v>
      </c>
      <c r="B154" s="125">
        <v>152</v>
      </c>
      <c r="C154" s="126" t="e">
        <f ca="1">IF(OR(H154&lt;&gt;"", J154&lt;&gt;"", O154&lt;&gt;""),
    _xludf.TEXTJOIN("-", TRUE,
        IF(H154="NO CONFORMIDAD", "NC", IF(H154="OBSERVACIÓN", "OB", "Error")),I154,
IF(O154="CORRECCIÓN", "C", IF(O154="ACCIÓN CORRECTIVA", "AC", IF(O154="ACCIÓN DE MEJORA", "AM","Error"))),
        VLOOKUP(E154, Opciones!A$1:B$13, 2, FALSE),
        VLOOKUP(M154, Opciones!D$1:E$92, 2, FALSE),
        YEAR(G154)
    ),
"")</f>
        <v>#NAME?</v>
      </c>
      <c r="D154" s="126" t="e">
        <f t="shared" ca="1" si="6"/>
        <v>#NAME?</v>
      </c>
      <c r="E154" s="96" t="s">
        <v>44</v>
      </c>
      <c r="F154" s="127" t="str">
        <f t="shared" si="15"/>
        <v>AUDITORÍA INTERNA PROCESO DE AUTORIDAD AMBIENTAL - DIRECCIÓN TERRITORIAL CARIBE VIGENCIA 2021</v>
      </c>
      <c r="G154" s="128">
        <v>44461</v>
      </c>
      <c r="H154" s="129" t="s">
        <v>290</v>
      </c>
      <c r="I154" s="187">
        <v>33</v>
      </c>
      <c r="J154" s="127" t="s">
        <v>529</v>
      </c>
      <c r="L154" s="129" t="s">
        <v>417</v>
      </c>
      <c r="M154" s="129" t="s">
        <v>63</v>
      </c>
      <c r="N154" s="129" t="s">
        <v>444</v>
      </c>
      <c r="O154" s="126" t="s">
        <v>255</v>
      </c>
      <c r="P154" s="127" t="s">
        <v>528</v>
      </c>
      <c r="Q154" s="130">
        <v>44743</v>
      </c>
      <c r="R154" s="130">
        <v>44895</v>
      </c>
      <c r="S154" s="131"/>
      <c r="T154" s="132"/>
      <c r="U154" s="133" t="s">
        <v>485</v>
      </c>
      <c r="V154" s="133" t="s">
        <v>90</v>
      </c>
      <c r="W154" s="133">
        <v>2</v>
      </c>
      <c r="Z154" s="194" t="s">
        <v>447</v>
      </c>
      <c r="AA154" s="124" t="s">
        <v>65</v>
      </c>
      <c r="AB154" s="142" t="s">
        <v>77</v>
      </c>
      <c r="AC154" s="126" t="s">
        <v>50</v>
      </c>
      <c r="AD154" s="134"/>
      <c r="AE154" s="134" t="str">
        <f t="shared" ca="1" si="2"/>
        <v/>
      </c>
      <c r="AF154" s="137">
        <v>1</v>
      </c>
      <c r="AG154" s="126"/>
      <c r="AH154" s="126"/>
      <c r="AI154" s="126"/>
      <c r="AJ154" s="126" t="str">
        <f t="shared" ca="1" si="3"/>
        <v>CUMPLIDA</v>
      </c>
      <c r="AK154" s="126" t="e">
        <f t="shared" ca="1" si="4"/>
        <v>#NAME?</v>
      </c>
      <c r="AL154" s="138" t="s">
        <v>486</v>
      </c>
      <c r="AM154" s="141">
        <v>45559</v>
      </c>
    </row>
    <row r="155" spans="1:39" ht="18.75" customHeight="1">
      <c r="A155" s="127" t="s">
        <v>58</v>
      </c>
      <c r="B155" s="125">
        <v>153</v>
      </c>
      <c r="C155" s="126" t="e">
        <f ca="1">IF(OR(H155&lt;&gt;"", J155&lt;&gt;"", O155&lt;&gt;""),
    _xludf.TEXTJOIN("-", TRUE,
        IF(H155="NO CONFORMIDAD", "NC", IF(H155="OBSERVACIÓN", "OB", "Error")),I155,
IF(O155="CORRECCIÓN", "C", IF(O155="ACCIÓN CORRECTIVA", "AC", IF(O155="ACCIÓN DE MEJORA", "AM","Error"))),
        VLOOKUP(E155, Opciones!A$1:B$13, 2, FALSE),
        VLOOKUP(M155, Opciones!D$1:E$92, 2, FALSE),
        YEAR(G155)
    ),
"")</f>
        <v>#NAME?</v>
      </c>
      <c r="D155" s="126" t="e">
        <f t="shared" ca="1" si="6"/>
        <v>#NAME?</v>
      </c>
      <c r="E155" s="96" t="s">
        <v>44</v>
      </c>
      <c r="F155" s="127" t="str">
        <f t="shared" si="15"/>
        <v>AUDITORÍA INTERNA PROCESO DE AUTORIDAD AMBIENTAL - DIRECCIÓN TERRITORIAL CARIBE VIGENCIA 2021</v>
      </c>
      <c r="G155" s="128">
        <v>44461</v>
      </c>
      <c r="H155" s="129" t="s">
        <v>290</v>
      </c>
      <c r="I155" s="187">
        <v>33</v>
      </c>
      <c r="J155" s="127" t="s">
        <v>529</v>
      </c>
      <c r="L155" s="129" t="s">
        <v>417</v>
      </c>
      <c r="M155" s="129" t="s">
        <v>63</v>
      </c>
      <c r="N155" s="129" t="s">
        <v>444</v>
      </c>
      <c r="O155" s="126" t="s">
        <v>255</v>
      </c>
      <c r="P155" s="127" t="s">
        <v>526</v>
      </c>
      <c r="Q155" s="130">
        <v>44743</v>
      </c>
      <c r="R155" s="130">
        <v>44985</v>
      </c>
      <c r="S155" s="131"/>
      <c r="T155" s="132"/>
      <c r="U155" s="133" t="s">
        <v>446</v>
      </c>
      <c r="V155" s="133" t="s">
        <v>90</v>
      </c>
      <c r="W155" s="133">
        <v>8</v>
      </c>
      <c r="Z155" s="194" t="s">
        <v>447</v>
      </c>
      <c r="AA155" s="124" t="s">
        <v>65</v>
      </c>
      <c r="AB155" s="142" t="s">
        <v>77</v>
      </c>
      <c r="AC155" s="126" t="s">
        <v>50</v>
      </c>
      <c r="AD155" s="134"/>
      <c r="AE155" s="134" t="str">
        <f t="shared" ca="1" si="2"/>
        <v/>
      </c>
      <c r="AF155" s="137">
        <v>1</v>
      </c>
      <c r="AG155" s="126"/>
      <c r="AH155" s="126"/>
      <c r="AI155" s="126"/>
      <c r="AJ155" s="126" t="str">
        <f t="shared" ca="1" si="3"/>
        <v>CUMPLIDA</v>
      </c>
      <c r="AK155" s="126" t="e">
        <f t="shared" ca="1" si="4"/>
        <v>#NAME?</v>
      </c>
      <c r="AL155" s="138" t="s">
        <v>530</v>
      </c>
      <c r="AM155" s="141">
        <v>45559</v>
      </c>
    </row>
    <row r="156" spans="1:39" ht="18.75" customHeight="1">
      <c r="A156" s="127" t="s">
        <v>58</v>
      </c>
      <c r="B156" s="125">
        <v>154</v>
      </c>
      <c r="C156" s="126" t="e">
        <f ca="1">IF(OR(H156&lt;&gt;"", J156&lt;&gt;"", O156&lt;&gt;""),
    _xludf.TEXTJOIN("-", TRUE,
        IF(H156="NO CONFORMIDAD", "NC", IF(H156="OBSERVACIÓN", "OB", "Error")),I156,
IF(O156="CORRECCIÓN", "C", IF(O156="ACCIÓN CORRECTIVA", "AC", IF(O156="ACCIÓN DE MEJORA", "AM","Error"))),
        VLOOKUP(E156, Opciones!A$1:B$13, 2, FALSE),
        VLOOKUP(M156, Opciones!D$1:E$92, 2, FALSE),
        YEAR(G156)
    ),
"")</f>
        <v>#NAME?</v>
      </c>
      <c r="D156" s="126" t="e">
        <f t="shared" ca="1" si="6"/>
        <v>#NAME?</v>
      </c>
      <c r="E156" s="96" t="s">
        <v>44</v>
      </c>
      <c r="F156" s="127" t="str">
        <f t="shared" si="15"/>
        <v>AUDITORÍA INTERNA PROCESO DE AUTORIDAD AMBIENTAL - DIRECCIÓN TERRITORIAL CARIBE VIGENCIA 2021</v>
      </c>
      <c r="G156" s="128">
        <v>44461</v>
      </c>
      <c r="H156" s="129" t="s">
        <v>45</v>
      </c>
      <c r="I156" s="187">
        <v>33</v>
      </c>
      <c r="J156" s="127" t="s">
        <v>531</v>
      </c>
      <c r="K156" s="127" t="s">
        <v>454</v>
      </c>
      <c r="L156" s="129" t="s">
        <v>417</v>
      </c>
      <c r="M156" s="129" t="s">
        <v>63</v>
      </c>
      <c r="N156" s="129" t="s">
        <v>444</v>
      </c>
      <c r="O156" s="126" t="s">
        <v>51</v>
      </c>
      <c r="P156" s="127" t="s">
        <v>491</v>
      </c>
      <c r="Q156" s="130">
        <v>44743</v>
      </c>
      <c r="R156" s="130">
        <v>45000</v>
      </c>
      <c r="S156" s="131"/>
      <c r="T156" s="132"/>
      <c r="U156" s="133" t="s">
        <v>456</v>
      </c>
      <c r="V156" s="133" t="s">
        <v>90</v>
      </c>
      <c r="W156" s="133">
        <v>1</v>
      </c>
      <c r="Z156" s="194" t="s">
        <v>447</v>
      </c>
      <c r="AA156" s="124" t="s">
        <v>65</v>
      </c>
      <c r="AB156" s="142" t="s">
        <v>77</v>
      </c>
      <c r="AC156" s="126" t="s">
        <v>50</v>
      </c>
      <c r="AD156" s="134"/>
      <c r="AE156" s="134" t="str">
        <f t="shared" ca="1" si="2"/>
        <v/>
      </c>
      <c r="AF156" s="137">
        <v>1</v>
      </c>
      <c r="AG156" s="126"/>
      <c r="AH156" s="126"/>
      <c r="AI156" s="126"/>
      <c r="AJ156" s="126" t="str">
        <f t="shared" ca="1" si="3"/>
        <v>CUMPLIDA</v>
      </c>
      <c r="AK156" s="126" t="e">
        <f t="shared" ca="1" si="4"/>
        <v>#NAME?</v>
      </c>
      <c r="AL156" s="138" t="s">
        <v>532</v>
      </c>
      <c r="AM156" s="141">
        <v>45559</v>
      </c>
    </row>
    <row r="157" spans="1:39" ht="18.75" customHeight="1">
      <c r="A157" s="127" t="s">
        <v>58</v>
      </c>
      <c r="B157" s="125">
        <v>155</v>
      </c>
      <c r="C157" s="126" t="e">
        <f ca="1">IF(OR(H157&lt;&gt;"", J157&lt;&gt;"", O157&lt;&gt;""),
    _xludf.TEXTJOIN("-", TRUE,
        IF(H157="NO CONFORMIDAD", "NC", IF(H157="OBSERVACIÓN", "OB", "Error")),I157,
IF(O157="CORRECCIÓN", "C", IF(O157="ACCIÓN CORRECTIVA", "AC", IF(O157="ACCIÓN DE MEJORA", "AM","Error"))),
        VLOOKUP(E157, Opciones!A$1:B$13, 2, FALSE),
        VLOOKUP(M157, Opciones!D$1:E$92, 2, FALSE),
        YEAR(G157)
    ),
"")</f>
        <v>#NAME?</v>
      </c>
      <c r="D157" s="126" t="e">
        <f t="shared" ca="1" si="6"/>
        <v>#NAME?</v>
      </c>
      <c r="E157" s="96" t="s">
        <v>44</v>
      </c>
      <c r="F157" s="127" t="str">
        <f t="shared" si="15"/>
        <v>AUDITORÍA INTERNA PROCESO DE AUTORIDAD AMBIENTAL - DIRECCIÓN TERRITORIAL CARIBE VIGENCIA 2021</v>
      </c>
      <c r="G157" s="128">
        <v>44461</v>
      </c>
      <c r="H157" s="129" t="s">
        <v>45</v>
      </c>
      <c r="I157" s="187">
        <v>33</v>
      </c>
      <c r="J157" s="127" t="s">
        <v>531</v>
      </c>
      <c r="K157" s="127" t="s">
        <v>454</v>
      </c>
      <c r="L157" s="129" t="s">
        <v>417</v>
      </c>
      <c r="M157" s="129" t="s">
        <v>63</v>
      </c>
      <c r="N157" s="129" t="s">
        <v>444</v>
      </c>
      <c r="O157" s="126" t="s">
        <v>51</v>
      </c>
      <c r="P157" s="127" t="s">
        <v>526</v>
      </c>
      <c r="Q157" s="130">
        <v>44743</v>
      </c>
      <c r="R157" s="130">
        <v>44985</v>
      </c>
      <c r="S157" s="131"/>
      <c r="T157" s="132"/>
      <c r="U157" s="133" t="s">
        <v>446</v>
      </c>
      <c r="V157" s="133" t="s">
        <v>90</v>
      </c>
      <c r="W157" s="133">
        <v>8</v>
      </c>
      <c r="Z157" s="194" t="s">
        <v>447</v>
      </c>
      <c r="AA157" s="124" t="s">
        <v>65</v>
      </c>
      <c r="AB157" s="142" t="s">
        <v>77</v>
      </c>
      <c r="AC157" s="126" t="s">
        <v>50</v>
      </c>
      <c r="AD157" s="134"/>
      <c r="AE157" s="134" t="str">
        <f t="shared" ca="1" si="2"/>
        <v/>
      </c>
      <c r="AF157" s="137">
        <v>1</v>
      </c>
      <c r="AG157" s="126"/>
      <c r="AH157" s="126"/>
      <c r="AI157" s="126"/>
      <c r="AJ157" s="126" t="str">
        <f t="shared" ca="1" si="3"/>
        <v>CUMPLIDA</v>
      </c>
      <c r="AK157" s="126" t="e">
        <f t="shared" ca="1" si="4"/>
        <v>#NAME?</v>
      </c>
      <c r="AL157" s="138" t="s">
        <v>448</v>
      </c>
      <c r="AM157" s="141">
        <v>45559</v>
      </c>
    </row>
    <row r="158" spans="1:39" ht="18.75" customHeight="1">
      <c r="A158" s="127" t="s">
        <v>58</v>
      </c>
      <c r="B158" s="125">
        <v>156</v>
      </c>
      <c r="C158" s="126" t="e">
        <f ca="1">IF(OR(H158&lt;&gt;"", J158&lt;&gt;"", O158&lt;&gt;""),
    _xludf.TEXTJOIN("-", TRUE,
        IF(H158="NO CONFORMIDAD", "NC", IF(H158="OBSERVACIÓN", "OB", "Error")),I158,
IF(O158="CORRECCIÓN", "C", IF(O158="ACCIÓN CORRECTIVA", "AC", IF(O158="ACCIÓN DE MEJORA", "AM","Error"))),
        VLOOKUP(E158, Opciones!A$1:B$13, 2, FALSE),
        VLOOKUP(M158, Opciones!D$1:E$92, 2, FALSE),
        YEAR(G158)
    ),
"")</f>
        <v>#NAME?</v>
      </c>
      <c r="D158" s="126" t="e">
        <f t="shared" ca="1" si="6"/>
        <v>#NAME?</v>
      </c>
      <c r="E158" s="96" t="s">
        <v>44</v>
      </c>
      <c r="F158" s="127" t="s">
        <v>449</v>
      </c>
      <c r="G158" s="128">
        <v>44461</v>
      </c>
      <c r="H158" s="129" t="s">
        <v>45</v>
      </c>
      <c r="I158" s="187">
        <v>33</v>
      </c>
      <c r="J158" s="127" t="s">
        <v>531</v>
      </c>
      <c r="K158" s="127" t="s">
        <v>454</v>
      </c>
      <c r="L158" s="129" t="s">
        <v>417</v>
      </c>
      <c r="M158" s="129" t="s">
        <v>63</v>
      </c>
      <c r="N158" s="129" t="s">
        <v>444</v>
      </c>
      <c r="O158" s="126" t="s">
        <v>51</v>
      </c>
      <c r="P158" s="127" t="s">
        <v>459</v>
      </c>
      <c r="Q158" s="130">
        <v>44743</v>
      </c>
      <c r="R158" s="130">
        <v>44895</v>
      </c>
      <c r="S158" s="131"/>
      <c r="T158" s="132"/>
      <c r="U158" s="133" t="s">
        <v>460</v>
      </c>
      <c r="V158" s="133" t="s">
        <v>90</v>
      </c>
      <c r="W158" s="133">
        <v>7</v>
      </c>
      <c r="Z158" s="194" t="s">
        <v>447</v>
      </c>
      <c r="AA158" s="124" t="s">
        <v>65</v>
      </c>
      <c r="AB158" s="142" t="s">
        <v>77</v>
      </c>
      <c r="AC158" s="126" t="s">
        <v>50</v>
      </c>
      <c r="AD158" s="134"/>
      <c r="AE158" s="134" t="str">
        <f t="shared" ca="1" si="2"/>
        <v/>
      </c>
      <c r="AF158" s="137"/>
      <c r="AG158" s="126"/>
      <c r="AH158" s="126"/>
      <c r="AI158" s="126"/>
      <c r="AJ158" s="126">
        <f t="shared" ca="1" si="3"/>
        <v>-853</v>
      </c>
      <c r="AK158" s="126" t="e">
        <f t="shared" ca="1" si="4"/>
        <v>#NAME?</v>
      </c>
      <c r="AL158" s="138" t="s">
        <v>533</v>
      </c>
      <c r="AM158" s="141">
        <v>45559</v>
      </c>
    </row>
    <row r="159" spans="1:39" ht="18.75" customHeight="1">
      <c r="A159" s="127" t="s">
        <v>58</v>
      </c>
      <c r="B159" s="125">
        <v>157</v>
      </c>
      <c r="C159" s="126" t="e">
        <f ca="1">IF(OR(H159&lt;&gt;"", J159&lt;&gt;"", O159&lt;&gt;""),
    _xludf.TEXTJOIN("-", TRUE,
        IF(H159="NO CONFORMIDAD", "NC", IF(H159="OBSERVACIÓN", "OB", "Error")),I159,
IF(O159="CORRECCIÓN", "C", IF(O159="ACCIÓN CORRECTIVA", "AC", IF(O159="ACCIÓN DE MEJORA", "AM","Error"))),
        VLOOKUP(E159, Opciones!A$1:B$13, 2, FALSE),
        VLOOKUP(M159, Opciones!D$1:E$92, 2, FALSE),
        YEAR(G159)
    ),
"")</f>
        <v>#NAME?</v>
      </c>
      <c r="D159" s="126" t="e">
        <f t="shared" ca="1" si="6"/>
        <v>#NAME?</v>
      </c>
      <c r="E159" s="96" t="s">
        <v>44</v>
      </c>
      <c r="F159" s="127" t="str">
        <f t="shared" ref="F159:F164" si="16">IF(OR(E159&lt;&gt;"",L159&lt;&gt;"",M159&lt;&gt;"",G159&lt;&gt;""), CONCATENATE(E159," PROCESO DE ",L159," - ",M159," VIGENCIA "&amp;YEAR(G159)),"")</f>
        <v>AUDITORÍA INTERNA PROCESO DE AUTORIDAD AMBIENTAL - DIRECCIÓN TERRITORIAL CARIBE VIGENCIA 2021</v>
      </c>
      <c r="G159" s="128">
        <v>44461</v>
      </c>
      <c r="H159" s="129" t="s">
        <v>45</v>
      </c>
      <c r="I159" s="187">
        <v>33</v>
      </c>
      <c r="J159" s="127" t="s">
        <v>531</v>
      </c>
      <c r="K159" s="127" t="s">
        <v>454</v>
      </c>
      <c r="L159" s="129" t="s">
        <v>417</v>
      </c>
      <c r="M159" s="129" t="s">
        <v>63</v>
      </c>
      <c r="N159" s="129" t="s">
        <v>444</v>
      </c>
      <c r="O159" s="126" t="s">
        <v>51</v>
      </c>
      <c r="P159" s="127" t="s">
        <v>534</v>
      </c>
      <c r="Q159" s="130">
        <v>44743</v>
      </c>
      <c r="R159" s="130">
        <v>44895</v>
      </c>
      <c r="S159" s="131"/>
      <c r="T159" s="132"/>
      <c r="U159" s="133" t="s">
        <v>485</v>
      </c>
      <c r="V159" s="133" t="s">
        <v>90</v>
      </c>
      <c r="W159" s="133">
        <v>2</v>
      </c>
      <c r="Z159" s="194" t="s">
        <v>447</v>
      </c>
      <c r="AA159" s="124" t="s">
        <v>65</v>
      </c>
      <c r="AB159" s="142" t="s">
        <v>77</v>
      </c>
      <c r="AC159" s="126" t="s">
        <v>50</v>
      </c>
      <c r="AD159" s="134"/>
      <c r="AE159" s="134" t="str">
        <f t="shared" ca="1" si="2"/>
        <v/>
      </c>
      <c r="AF159" s="137">
        <v>1</v>
      </c>
      <c r="AG159" s="126"/>
      <c r="AH159" s="126"/>
      <c r="AI159" s="126"/>
      <c r="AJ159" s="126" t="str">
        <f t="shared" ca="1" si="3"/>
        <v>CUMPLIDA</v>
      </c>
      <c r="AK159" s="126" t="e">
        <f t="shared" ca="1" si="4"/>
        <v>#NAME?</v>
      </c>
      <c r="AL159" s="138" t="s">
        <v>486</v>
      </c>
      <c r="AM159" s="141">
        <v>45559</v>
      </c>
    </row>
    <row r="160" spans="1:39" ht="18.75" customHeight="1">
      <c r="A160" s="127" t="s">
        <v>58</v>
      </c>
      <c r="B160" s="125">
        <v>158</v>
      </c>
      <c r="C160" s="126" t="e">
        <f ca="1">IF(OR(H160&lt;&gt;"", J160&lt;&gt;"", O160&lt;&gt;""),
    _xludf.TEXTJOIN("-", TRUE,
        IF(H160="NO CONFORMIDAD", "NC", IF(H160="OBSERVACIÓN", "OB", "Error")),I160,
IF(O160="CORRECCIÓN", "C", IF(O160="ACCIÓN CORRECTIVA", "AC", IF(O160="ACCIÓN DE MEJORA", "AM","Error"))),
        VLOOKUP(E160, Opciones!A$1:B$13, 2, FALSE),
        VLOOKUP(M160, Opciones!D$1:E$92, 2, FALSE),
        YEAR(G160)
    ),
"")</f>
        <v>#NAME?</v>
      </c>
      <c r="D160" s="126" t="e">
        <f t="shared" ca="1" si="6"/>
        <v>#NAME?</v>
      </c>
      <c r="E160" s="96" t="s">
        <v>44</v>
      </c>
      <c r="F160" s="127" t="str">
        <f t="shared" si="16"/>
        <v>AUDITORÍA INTERNA PROCESO DE AUTORIDAD AMBIENTAL - DIRECCIÓN TERRITORIAL CARIBE VIGENCIA 2021</v>
      </c>
      <c r="G160" s="128">
        <v>44461</v>
      </c>
      <c r="H160" s="129" t="s">
        <v>290</v>
      </c>
      <c r="I160" s="187">
        <v>34</v>
      </c>
      <c r="J160" s="127" t="s">
        <v>535</v>
      </c>
      <c r="L160" s="129" t="s">
        <v>417</v>
      </c>
      <c r="M160" s="129" t="s">
        <v>63</v>
      </c>
      <c r="N160" s="129" t="s">
        <v>444</v>
      </c>
      <c r="O160" s="126" t="s">
        <v>255</v>
      </c>
      <c r="P160" s="127" t="s">
        <v>526</v>
      </c>
      <c r="Q160" s="130">
        <v>44743</v>
      </c>
      <c r="R160" s="130">
        <v>44985</v>
      </c>
      <c r="S160" s="131"/>
      <c r="T160" s="132"/>
      <c r="U160" s="133" t="s">
        <v>446</v>
      </c>
      <c r="V160" s="133" t="s">
        <v>90</v>
      </c>
      <c r="W160" s="133">
        <v>8</v>
      </c>
      <c r="Z160" s="194" t="s">
        <v>447</v>
      </c>
      <c r="AA160" s="124" t="s">
        <v>65</v>
      </c>
      <c r="AB160" s="142" t="s">
        <v>77</v>
      </c>
      <c r="AC160" s="126" t="s">
        <v>50</v>
      </c>
      <c r="AD160" s="134"/>
      <c r="AE160" s="134" t="str">
        <f t="shared" ca="1" si="2"/>
        <v/>
      </c>
      <c r="AF160" s="137">
        <v>1</v>
      </c>
      <c r="AG160" s="126"/>
      <c r="AH160" s="126"/>
      <c r="AI160" s="126"/>
      <c r="AJ160" s="126" t="str">
        <f t="shared" ca="1" si="3"/>
        <v>CUMPLIDA</v>
      </c>
      <c r="AK160" s="126" t="e">
        <f t="shared" ca="1" si="4"/>
        <v>#NAME?</v>
      </c>
      <c r="AL160" s="138" t="s">
        <v>536</v>
      </c>
      <c r="AM160" s="141">
        <v>45559</v>
      </c>
    </row>
    <row r="161" spans="1:39" ht="18.75" customHeight="1">
      <c r="A161" s="127" t="s">
        <v>58</v>
      </c>
      <c r="B161" s="125">
        <v>159</v>
      </c>
      <c r="C161" s="126" t="e">
        <f ca="1">IF(OR(H161&lt;&gt;"", J161&lt;&gt;"", O161&lt;&gt;""),
    _xludf.TEXTJOIN("-", TRUE,
        IF(H161="NO CONFORMIDAD", "NC", IF(H161="OBSERVACIÓN", "OB", "Error")),I161,
IF(O161="CORRECCIÓN", "C", IF(O161="ACCIÓN CORRECTIVA", "AC", IF(O161="ACCIÓN DE MEJORA", "AM","Error"))),
        VLOOKUP(E161, Opciones!A$1:B$13, 2, FALSE),
        VLOOKUP(M161, Opciones!D$1:E$92, 2, FALSE),
        YEAR(G161)
    ),
"")</f>
        <v>#NAME?</v>
      </c>
      <c r="D161" s="126" t="e">
        <f t="shared" ca="1" si="6"/>
        <v>#NAME?</v>
      </c>
      <c r="E161" s="96" t="s">
        <v>44</v>
      </c>
      <c r="F161" s="127" t="str">
        <f t="shared" si="16"/>
        <v>AUDITORÍA INTERNA PROCESO DE AUTORIDAD AMBIENTAL - DIRECCIÓN TERRITORIAL CARIBE VIGENCIA 2021</v>
      </c>
      <c r="G161" s="128">
        <v>44461</v>
      </c>
      <c r="H161" s="129" t="s">
        <v>290</v>
      </c>
      <c r="I161" s="187">
        <v>34</v>
      </c>
      <c r="J161" s="127" t="s">
        <v>535</v>
      </c>
      <c r="L161" s="129" t="s">
        <v>417</v>
      </c>
      <c r="M161" s="129" t="s">
        <v>63</v>
      </c>
      <c r="N161" s="129" t="s">
        <v>444</v>
      </c>
      <c r="O161" s="126" t="s">
        <v>255</v>
      </c>
      <c r="P161" s="127" t="s">
        <v>450</v>
      </c>
      <c r="Q161" s="130">
        <v>44743</v>
      </c>
      <c r="R161" s="130">
        <v>44985</v>
      </c>
      <c r="S161" s="131"/>
      <c r="T161" s="132"/>
      <c r="U161" s="133" t="s">
        <v>451</v>
      </c>
      <c r="V161" s="133" t="s">
        <v>84</v>
      </c>
      <c r="W161" s="133">
        <v>1</v>
      </c>
      <c r="Z161" s="194" t="s">
        <v>447</v>
      </c>
      <c r="AA161" s="124" t="s">
        <v>65</v>
      </c>
      <c r="AB161" s="142" t="s">
        <v>77</v>
      </c>
      <c r="AC161" s="126" t="s">
        <v>50</v>
      </c>
      <c r="AD161" s="134"/>
      <c r="AE161" s="134" t="str">
        <f t="shared" ca="1" si="2"/>
        <v/>
      </c>
      <c r="AF161" s="137">
        <v>1</v>
      </c>
      <c r="AG161" s="126"/>
      <c r="AH161" s="126"/>
      <c r="AI161" s="126"/>
      <c r="AJ161" s="126" t="str">
        <f t="shared" ca="1" si="3"/>
        <v>CUMPLIDA</v>
      </c>
      <c r="AK161" s="126" t="e">
        <f t="shared" ca="1" si="4"/>
        <v>#NAME?</v>
      </c>
      <c r="AL161" s="138" t="s">
        <v>452</v>
      </c>
      <c r="AM161" s="141">
        <v>45559</v>
      </c>
    </row>
    <row r="162" spans="1:39" ht="18.75" customHeight="1">
      <c r="A162" s="127" t="s">
        <v>58</v>
      </c>
      <c r="B162" s="125">
        <v>160</v>
      </c>
      <c r="C162" s="126" t="e">
        <f ca="1">IF(OR(H162&lt;&gt;"", J162&lt;&gt;"", O162&lt;&gt;""),
    _xludf.TEXTJOIN("-", TRUE,
        IF(H162="NO CONFORMIDAD", "NC", IF(H162="OBSERVACIÓN", "OB", "Error")),I162,
IF(O162="CORRECCIÓN", "C", IF(O162="ACCIÓN CORRECTIVA", "AC", IF(O162="ACCIÓN DE MEJORA", "AM","Error"))),
        VLOOKUP(E162, Opciones!A$1:B$13, 2, FALSE),
        VLOOKUP(M162, Opciones!D$1:E$92, 2, FALSE),
        YEAR(G162)
    ),
"")</f>
        <v>#NAME?</v>
      </c>
      <c r="D162" s="126" t="e">
        <f t="shared" ca="1" si="6"/>
        <v>#NAME?</v>
      </c>
      <c r="E162" s="96" t="s">
        <v>44</v>
      </c>
      <c r="F162" s="127" t="str">
        <f t="shared" si="16"/>
        <v>AUDITORÍA INTERNA PROCESO DE AUTORIDAD AMBIENTAL - DIRECCIÓN TERRITORIAL CARIBE VIGENCIA 2021</v>
      </c>
      <c r="G162" s="128">
        <v>44461</v>
      </c>
      <c r="H162" s="129" t="s">
        <v>45</v>
      </c>
      <c r="I162" s="187">
        <v>34</v>
      </c>
      <c r="J162" s="127" t="s">
        <v>537</v>
      </c>
      <c r="K162" s="127" t="s">
        <v>538</v>
      </c>
      <c r="L162" s="129" t="s">
        <v>417</v>
      </c>
      <c r="M162" s="129" t="s">
        <v>63</v>
      </c>
      <c r="N162" s="129" t="s">
        <v>444</v>
      </c>
      <c r="O162" s="126" t="s">
        <v>87</v>
      </c>
      <c r="P162" s="127" t="s">
        <v>526</v>
      </c>
      <c r="Q162" s="130">
        <v>44743</v>
      </c>
      <c r="R162" s="130">
        <v>44985</v>
      </c>
      <c r="S162" s="131"/>
      <c r="T162" s="132"/>
      <c r="U162" s="133" t="s">
        <v>446</v>
      </c>
      <c r="V162" s="133" t="s">
        <v>90</v>
      </c>
      <c r="W162" s="133">
        <v>8</v>
      </c>
      <c r="Z162" s="194" t="s">
        <v>447</v>
      </c>
      <c r="AA162" s="124" t="s">
        <v>65</v>
      </c>
      <c r="AB162" s="142" t="s">
        <v>77</v>
      </c>
      <c r="AC162" s="126" t="s">
        <v>50</v>
      </c>
      <c r="AD162" s="134"/>
      <c r="AE162" s="134" t="str">
        <f t="shared" ca="1" si="2"/>
        <v/>
      </c>
      <c r="AF162" s="137">
        <v>1</v>
      </c>
      <c r="AG162" s="126"/>
      <c r="AH162" s="126"/>
      <c r="AI162" s="126"/>
      <c r="AJ162" s="126" t="str">
        <f t="shared" ca="1" si="3"/>
        <v>CUMPLIDA</v>
      </c>
      <c r="AK162" s="126" t="e">
        <f t="shared" ca="1" si="4"/>
        <v>#NAME?</v>
      </c>
      <c r="AL162" s="124" t="s">
        <v>448</v>
      </c>
      <c r="AM162" s="141">
        <v>45559</v>
      </c>
    </row>
    <row r="163" spans="1:39" ht="18.75" customHeight="1">
      <c r="A163" s="127" t="s">
        <v>58</v>
      </c>
      <c r="B163" s="125">
        <v>161</v>
      </c>
      <c r="C163" s="126" t="e">
        <f ca="1">IF(OR(H163&lt;&gt;"", J163&lt;&gt;"", O163&lt;&gt;""),
    _xludf.TEXTJOIN("-", TRUE,
        IF(H163="NO CONFORMIDAD", "NC", IF(H163="OBSERVACIÓN", "OB", "Error")),I163,
IF(O163="CORRECCIÓN", "C", IF(O163="ACCIÓN CORRECTIVA", "AC", IF(O163="ACCIÓN DE MEJORA", "AM","Error"))),
        VLOOKUP(E163, Opciones!A$1:B$13, 2, FALSE),
        VLOOKUP(M163, Opciones!D$1:E$92, 2, FALSE),
        YEAR(G163)
    ),
"")</f>
        <v>#NAME?</v>
      </c>
      <c r="D163" s="126" t="e">
        <f t="shared" ca="1" si="6"/>
        <v>#NAME?</v>
      </c>
      <c r="E163" s="96" t="s">
        <v>44</v>
      </c>
      <c r="F163" s="127" t="str">
        <f t="shared" si="16"/>
        <v>AUDITORÍA INTERNA PROCESO DE AUTORIDAD AMBIENTAL - DIRECCIÓN TERRITORIAL CARIBE VIGENCIA 2021</v>
      </c>
      <c r="G163" s="128">
        <v>44461</v>
      </c>
      <c r="H163" s="129" t="s">
        <v>45</v>
      </c>
      <c r="I163" s="187">
        <v>34</v>
      </c>
      <c r="J163" s="127" t="s">
        <v>537</v>
      </c>
      <c r="K163" s="127" t="s">
        <v>538</v>
      </c>
      <c r="L163" s="129" t="s">
        <v>417</v>
      </c>
      <c r="M163" s="129" t="s">
        <v>63</v>
      </c>
      <c r="N163" s="129" t="s">
        <v>444</v>
      </c>
      <c r="O163" s="126" t="s">
        <v>87</v>
      </c>
      <c r="P163" s="127" t="s">
        <v>534</v>
      </c>
      <c r="Q163" s="130">
        <v>44743</v>
      </c>
      <c r="R163" s="130">
        <v>44895</v>
      </c>
      <c r="S163" s="131"/>
      <c r="T163" s="132"/>
      <c r="U163" s="133" t="s">
        <v>485</v>
      </c>
      <c r="V163" s="133" t="s">
        <v>90</v>
      </c>
      <c r="W163" s="133">
        <v>2</v>
      </c>
      <c r="Z163" s="194" t="s">
        <v>447</v>
      </c>
      <c r="AA163" s="124" t="s">
        <v>65</v>
      </c>
      <c r="AB163" s="142" t="s">
        <v>77</v>
      </c>
      <c r="AC163" s="126" t="s">
        <v>50</v>
      </c>
      <c r="AD163" s="134"/>
      <c r="AE163" s="134" t="str">
        <f t="shared" ca="1" si="2"/>
        <v/>
      </c>
      <c r="AF163" s="137">
        <v>1</v>
      </c>
      <c r="AG163" s="126"/>
      <c r="AH163" s="126"/>
      <c r="AI163" s="126"/>
      <c r="AJ163" s="126" t="str">
        <f t="shared" ca="1" si="3"/>
        <v>CUMPLIDA</v>
      </c>
      <c r="AK163" s="126" t="e">
        <f t="shared" ca="1" si="4"/>
        <v>#NAME?</v>
      </c>
      <c r="AL163" s="124" t="s">
        <v>486</v>
      </c>
      <c r="AM163" s="141">
        <v>45559</v>
      </c>
    </row>
    <row r="164" spans="1:39" ht="18.75" customHeight="1">
      <c r="A164" s="127" t="s">
        <v>58</v>
      </c>
      <c r="B164" s="125">
        <v>162</v>
      </c>
      <c r="C164" s="126" t="e">
        <f ca="1">IF(OR(H164&lt;&gt;"", J164&lt;&gt;"", O164&lt;&gt;""),
    _xludf.TEXTJOIN("-", TRUE,
        IF(H164="NO CONFORMIDAD", "NC", IF(H164="OBSERVACIÓN", "OB", "Error")),I164,
IF(O164="CORRECCIÓN", "C", IF(O164="ACCIÓN CORRECTIVA", "AC", IF(O164="ACCIÓN DE MEJORA", "AM","Error"))),
        VLOOKUP(E164, Opciones!A$1:B$13, 2, FALSE),
        VLOOKUP(M164, Opciones!D$1:E$92, 2, FALSE),
        YEAR(G164)
    ),
"")</f>
        <v>#NAME?</v>
      </c>
      <c r="D164" s="126" t="e">
        <f t="shared" ca="1" si="6"/>
        <v>#NAME?</v>
      </c>
      <c r="E164" s="96" t="s">
        <v>44</v>
      </c>
      <c r="F164" s="127" t="str">
        <f t="shared" si="16"/>
        <v>AUDITORÍA INTERNA PROCESO DE AUTORIDAD AMBIENTAL - DIRECCIÓN TERRITORIAL CARIBE VIGENCIA 2021</v>
      </c>
      <c r="G164" s="128">
        <v>44461</v>
      </c>
      <c r="H164" s="129" t="s">
        <v>290</v>
      </c>
      <c r="I164" s="187">
        <v>35</v>
      </c>
      <c r="J164" s="127" t="s">
        <v>539</v>
      </c>
      <c r="L164" s="129" t="s">
        <v>417</v>
      </c>
      <c r="M164" s="129" t="s">
        <v>63</v>
      </c>
      <c r="N164" s="129" t="s">
        <v>444</v>
      </c>
      <c r="O164" s="126" t="s">
        <v>255</v>
      </c>
      <c r="P164" s="127" t="s">
        <v>526</v>
      </c>
      <c r="Q164" s="130">
        <v>44743</v>
      </c>
      <c r="R164" s="130">
        <v>44985</v>
      </c>
      <c r="S164" s="131"/>
      <c r="T164" s="132"/>
      <c r="U164" s="133" t="s">
        <v>446</v>
      </c>
      <c r="V164" s="133" t="s">
        <v>90</v>
      </c>
      <c r="W164" s="133">
        <v>8</v>
      </c>
      <c r="Z164" s="194" t="s">
        <v>447</v>
      </c>
      <c r="AA164" s="124" t="s">
        <v>65</v>
      </c>
      <c r="AB164" s="142" t="s">
        <v>77</v>
      </c>
      <c r="AC164" s="126" t="s">
        <v>50</v>
      </c>
      <c r="AD164" s="134"/>
      <c r="AE164" s="134" t="str">
        <f t="shared" ca="1" si="2"/>
        <v/>
      </c>
      <c r="AF164" s="137">
        <v>1</v>
      </c>
      <c r="AG164" s="126"/>
      <c r="AH164" s="126"/>
      <c r="AI164" s="126"/>
      <c r="AJ164" s="126" t="str">
        <f t="shared" ca="1" si="3"/>
        <v>CUMPLIDA</v>
      </c>
      <c r="AK164" s="126" t="e">
        <f t="shared" ca="1" si="4"/>
        <v>#NAME?</v>
      </c>
      <c r="AL164" s="124" t="s">
        <v>448</v>
      </c>
      <c r="AM164" s="141">
        <v>45559</v>
      </c>
    </row>
    <row r="165" spans="1:39" ht="18.75" customHeight="1">
      <c r="A165" s="127" t="s">
        <v>58</v>
      </c>
      <c r="B165" s="125">
        <v>163</v>
      </c>
      <c r="C165" s="126" t="e">
        <f ca="1">IF(OR(H165&lt;&gt;"", J165&lt;&gt;"", O165&lt;&gt;""),
    _xludf.TEXTJOIN("-", TRUE,
        IF(H165="NO CONFORMIDAD", "NC", IF(H165="OBSERVACIÓN", "OB", "Error")),I165,
IF(O165="CORRECCIÓN", "C", IF(O165="ACCIÓN CORRECTIVA", "AC", IF(O165="ACCIÓN DE MEJORA", "AM","Error"))),
        VLOOKUP(E165, Opciones!A$1:B$13, 2, FALSE),
        VLOOKUP(M165, Opciones!D$1:E$92, 2, FALSE),
        YEAR(G165)
    ),
"")</f>
        <v>#NAME?</v>
      </c>
      <c r="D165" s="126" t="e">
        <f t="shared" ca="1" si="6"/>
        <v>#NAME?</v>
      </c>
      <c r="E165" s="96" t="s">
        <v>44</v>
      </c>
      <c r="F165" s="127" t="s">
        <v>449</v>
      </c>
      <c r="G165" s="128">
        <v>44461</v>
      </c>
      <c r="H165" s="129" t="s">
        <v>290</v>
      </c>
      <c r="I165" s="187">
        <v>35</v>
      </c>
      <c r="J165" s="127" t="s">
        <v>539</v>
      </c>
      <c r="L165" s="129" t="s">
        <v>417</v>
      </c>
      <c r="M165" s="129" t="s">
        <v>63</v>
      </c>
      <c r="N165" s="129" t="s">
        <v>444</v>
      </c>
      <c r="O165" s="126" t="s">
        <v>255</v>
      </c>
      <c r="P165" s="127" t="s">
        <v>450</v>
      </c>
      <c r="Q165" s="130">
        <v>44743</v>
      </c>
      <c r="R165" s="130">
        <v>44985</v>
      </c>
      <c r="S165" s="131"/>
      <c r="T165" s="132"/>
      <c r="U165" s="133" t="s">
        <v>451</v>
      </c>
      <c r="V165" s="133" t="s">
        <v>84</v>
      </c>
      <c r="W165" s="133">
        <v>1</v>
      </c>
      <c r="Z165" s="194" t="s">
        <v>447</v>
      </c>
      <c r="AA165" s="124" t="s">
        <v>65</v>
      </c>
      <c r="AB165" s="142" t="s">
        <v>77</v>
      </c>
      <c r="AC165" s="126" t="s">
        <v>50</v>
      </c>
      <c r="AD165" s="134"/>
      <c r="AE165" s="134" t="str">
        <f t="shared" ca="1" si="2"/>
        <v/>
      </c>
      <c r="AF165" s="137"/>
      <c r="AG165" s="126"/>
      <c r="AH165" s="126"/>
      <c r="AI165" s="126"/>
      <c r="AJ165" s="126">
        <f t="shared" ca="1" si="3"/>
        <v>-763</v>
      </c>
      <c r="AK165" s="126" t="e">
        <f t="shared" ca="1" si="4"/>
        <v>#NAME?</v>
      </c>
      <c r="AL165" s="124" t="s">
        <v>452</v>
      </c>
      <c r="AM165" s="141">
        <v>45559</v>
      </c>
    </row>
    <row r="166" spans="1:39" ht="18.75" customHeight="1">
      <c r="A166" s="127" t="s">
        <v>58</v>
      </c>
      <c r="B166" s="125">
        <v>164</v>
      </c>
      <c r="C166" s="126" t="e">
        <f ca="1">IF(OR(H166&lt;&gt;"", J166&lt;&gt;"", O166&lt;&gt;""),
    _xludf.TEXTJOIN("-", TRUE,
        IF(H166="NO CONFORMIDAD", "NC", IF(H166="OBSERVACIÓN", "OB", "Error")),I166,
IF(O166="CORRECCIÓN", "C", IF(O166="ACCIÓN CORRECTIVA", "AC", IF(O166="ACCIÓN DE MEJORA", "AM","Error"))),
        VLOOKUP(E166, Opciones!A$1:B$13, 2, FALSE),
        VLOOKUP(M166, Opciones!D$1:E$92, 2, FALSE),
        YEAR(G166)
    ),
"")</f>
        <v>#NAME?</v>
      </c>
      <c r="D166" s="126" t="e">
        <f t="shared" ca="1" si="6"/>
        <v>#NAME?</v>
      </c>
      <c r="E166" s="96" t="s">
        <v>44</v>
      </c>
      <c r="F166" s="127" t="str">
        <f t="shared" ref="F166:F177" si="17">IF(OR(E166&lt;&gt;"",L166&lt;&gt;"",M166&lt;&gt;"",G166&lt;&gt;""), CONCATENATE(E166," PROCESO DE ",L166," - ",M166," VIGENCIA "&amp;YEAR(G166)),"")</f>
        <v>AUDITORÍA INTERNA PROCESO DE AUTORIDAD AMBIENTAL - DIRECCIÓN TERRITORIAL CARIBE VIGENCIA 2021</v>
      </c>
      <c r="G166" s="128">
        <v>44461</v>
      </c>
      <c r="H166" s="129" t="s">
        <v>45</v>
      </c>
      <c r="I166" s="187">
        <v>35</v>
      </c>
      <c r="J166" s="127" t="s">
        <v>540</v>
      </c>
      <c r="K166" s="127" t="s">
        <v>541</v>
      </c>
      <c r="L166" s="129" t="s">
        <v>417</v>
      </c>
      <c r="M166" s="129" t="s">
        <v>63</v>
      </c>
      <c r="N166" s="129" t="s">
        <v>444</v>
      </c>
      <c r="O166" s="126" t="s">
        <v>87</v>
      </c>
      <c r="P166" s="127" t="s">
        <v>526</v>
      </c>
      <c r="Q166" s="130">
        <v>44743</v>
      </c>
      <c r="R166" s="130">
        <v>44985</v>
      </c>
      <c r="S166" s="131"/>
      <c r="T166" s="132"/>
      <c r="U166" s="133" t="s">
        <v>446</v>
      </c>
      <c r="V166" s="133" t="s">
        <v>90</v>
      </c>
      <c r="W166" s="133">
        <v>8</v>
      </c>
      <c r="Z166" s="194" t="s">
        <v>447</v>
      </c>
      <c r="AA166" s="124" t="s">
        <v>65</v>
      </c>
      <c r="AB166" s="142" t="s">
        <v>77</v>
      </c>
      <c r="AC166" s="126" t="s">
        <v>50</v>
      </c>
      <c r="AD166" s="134"/>
      <c r="AE166" s="134" t="str">
        <f t="shared" ca="1" si="2"/>
        <v/>
      </c>
      <c r="AF166" s="137">
        <v>1</v>
      </c>
      <c r="AG166" s="126"/>
      <c r="AH166" s="126"/>
      <c r="AI166" s="126"/>
      <c r="AJ166" s="126" t="str">
        <f t="shared" ca="1" si="3"/>
        <v>CUMPLIDA</v>
      </c>
      <c r="AK166" s="126" t="e">
        <f t="shared" ca="1" si="4"/>
        <v>#NAME?</v>
      </c>
      <c r="AL166" s="124" t="s">
        <v>448</v>
      </c>
      <c r="AM166" s="141">
        <v>45559</v>
      </c>
    </row>
    <row r="167" spans="1:39" ht="18.75" customHeight="1">
      <c r="A167" s="127" t="s">
        <v>58</v>
      </c>
      <c r="B167" s="125">
        <v>165</v>
      </c>
      <c r="C167" s="126" t="e">
        <f ca="1">IF(OR(H167&lt;&gt;"", J167&lt;&gt;"", O167&lt;&gt;""),
    _xludf.TEXTJOIN("-", TRUE,
        IF(H167="NO CONFORMIDAD", "NC", IF(H167="OBSERVACIÓN", "OB", "Error")),I167,
IF(O167="CORRECCIÓN", "C", IF(O167="ACCIÓN CORRECTIVA", "AC", IF(O167="ACCIÓN DE MEJORA", "AM","Error"))),
        VLOOKUP(E167, Opciones!A$1:B$13, 2, FALSE),
        VLOOKUP(M167, Opciones!D$1:E$92, 2, FALSE),
        YEAR(G167)
    ),
"")</f>
        <v>#NAME?</v>
      </c>
      <c r="D167" s="126" t="e">
        <f t="shared" ca="1" si="6"/>
        <v>#NAME?</v>
      </c>
      <c r="E167" s="96" t="s">
        <v>44</v>
      </c>
      <c r="F167" s="127" t="str">
        <f t="shared" si="17"/>
        <v>AUDITORÍA INTERNA PROCESO DE AUTORIDAD AMBIENTAL - DIRECCIÓN TERRITORIAL CARIBE VIGENCIA 2021</v>
      </c>
      <c r="G167" s="128">
        <v>44461</v>
      </c>
      <c r="H167" s="129" t="s">
        <v>45</v>
      </c>
      <c r="I167" s="187">
        <v>37</v>
      </c>
      <c r="J167" s="127" t="s">
        <v>542</v>
      </c>
      <c r="K167" s="127" t="s">
        <v>478</v>
      </c>
      <c r="L167" s="129" t="s">
        <v>417</v>
      </c>
      <c r="M167" s="129" t="s">
        <v>63</v>
      </c>
      <c r="N167" s="129" t="s">
        <v>444</v>
      </c>
      <c r="O167" s="126" t="s">
        <v>87</v>
      </c>
      <c r="P167" s="127" t="s">
        <v>526</v>
      </c>
      <c r="Q167" s="130">
        <v>44743</v>
      </c>
      <c r="R167" s="130">
        <v>44985</v>
      </c>
      <c r="S167" s="131"/>
      <c r="T167" s="132"/>
      <c r="U167" s="133" t="s">
        <v>446</v>
      </c>
      <c r="V167" s="133" t="s">
        <v>90</v>
      </c>
      <c r="W167" s="133">
        <v>8</v>
      </c>
      <c r="Z167" s="194" t="s">
        <v>447</v>
      </c>
      <c r="AA167" s="124" t="s">
        <v>65</v>
      </c>
      <c r="AB167" s="142" t="s">
        <v>77</v>
      </c>
      <c r="AC167" s="126" t="s">
        <v>50</v>
      </c>
      <c r="AD167" s="134"/>
      <c r="AE167" s="134" t="str">
        <f t="shared" ca="1" si="2"/>
        <v/>
      </c>
      <c r="AF167" s="137">
        <v>1</v>
      </c>
      <c r="AG167" s="126"/>
      <c r="AH167" s="126"/>
      <c r="AI167" s="126"/>
      <c r="AJ167" s="126" t="str">
        <f t="shared" ca="1" si="3"/>
        <v>CUMPLIDA</v>
      </c>
      <c r="AK167" s="126" t="e">
        <f t="shared" ca="1" si="4"/>
        <v>#NAME?</v>
      </c>
      <c r="AL167" s="124" t="s">
        <v>448</v>
      </c>
      <c r="AM167" s="141">
        <v>45559</v>
      </c>
    </row>
    <row r="168" spans="1:39" ht="18.75" customHeight="1">
      <c r="A168" s="127" t="s">
        <v>58</v>
      </c>
      <c r="B168" s="125">
        <v>166</v>
      </c>
      <c r="C168" s="126" t="e">
        <f ca="1">IF(OR(H168&lt;&gt;"", J168&lt;&gt;"", O168&lt;&gt;""),
    _xludf.TEXTJOIN("-", TRUE,
        IF(H168="NO CONFORMIDAD", "NC", IF(H168="OBSERVACIÓN", "OB", "Error")),I168,
IF(O168="CORRECCIÓN", "C", IF(O168="ACCIÓN CORRECTIVA", "AC", IF(O168="ACCIÓN DE MEJORA", "AM","Error"))),
        VLOOKUP(E168, Opciones!A$1:B$13, 2, FALSE),
        VLOOKUP(M168, Opciones!D$1:E$92, 2, FALSE),
        YEAR(G168)
    ),
"")</f>
        <v>#NAME?</v>
      </c>
      <c r="D168" s="126" t="e">
        <f t="shared" ca="1" si="6"/>
        <v>#NAME?</v>
      </c>
      <c r="E168" s="96" t="s">
        <v>44</v>
      </c>
      <c r="F168" s="127" t="str">
        <f t="shared" si="17"/>
        <v>AUDITORÍA INTERNA PROCESO DE AUTORIDAD AMBIENTAL - DIRECCIÓN TERRITORIAL CARIBE VIGENCIA 2021</v>
      </c>
      <c r="G168" s="128">
        <v>44461</v>
      </c>
      <c r="H168" s="129" t="s">
        <v>45</v>
      </c>
      <c r="I168" s="187">
        <v>37</v>
      </c>
      <c r="J168" s="127" t="s">
        <v>542</v>
      </c>
      <c r="K168" s="127" t="s">
        <v>478</v>
      </c>
      <c r="L168" s="129" t="s">
        <v>417</v>
      </c>
      <c r="M168" s="129" t="s">
        <v>63</v>
      </c>
      <c r="N168" s="129" t="s">
        <v>444</v>
      </c>
      <c r="O168" s="126" t="s">
        <v>87</v>
      </c>
      <c r="P168" s="127" t="s">
        <v>468</v>
      </c>
      <c r="Q168" s="130">
        <v>44743</v>
      </c>
      <c r="R168" s="130">
        <v>44985</v>
      </c>
      <c r="S168" s="131"/>
      <c r="T168" s="132"/>
      <c r="U168" s="133" t="s">
        <v>312</v>
      </c>
      <c r="V168" s="133" t="s">
        <v>90</v>
      </c>
      <c r="W168" s="133">
        <v>4</v>
      </c>
      <c r="Z168" s="194" t="s">
        <v>447</v>
      </c>
      <c r="AA168" s="124" t="s">
        <v>65</v>
      </c>
      <c r="AB168" s="142" t="s">
        <v>77</v>
      </c>
      <c r="AC168" s="126" t="s">
        <v>50</v>
      </c>
      <c r="AD168" s="134"/>
      <c r="AE168" s="134" t="str">
        <f t="shared" ca="1" si="2"/>
        <v/>
      </c>
      <c r="AF168" s="137">
        <v>1</v>
      </c>
      <c r="AG168" s="126"/>
      <c r="AH168" s="126"/>
      <c r="AI168" s="126"/>
      <c r="AJ168" s="126" t="str">
        <f t="shared" ca="1" si="3"/>
        <v>CUMPLIDA</v>
      </c>
      <c r="AK168" s="126" t="e">
        <f t="shared" ca="1" si="4"/>
        <v>#NAME?</v>
      </c>
      <c r="AL168" s="124" t="s">
        <v>469</v>
      </c>
      <c r="AM168" s="141">
        <v>45559</v>
      </c>
    </row>
    <row r="169" spans="1:39" ht="18.75" customHeight="1">
      <c r="A169" s="127" t="s">
        <v>58</v>
      </c>
      <c r="B169" s="125">
        <v>167</v>
      </c>
      <c r="C169" s="126" t="e">
        <f ca="1">IF(OR(H169&lt;&gt;"", J169&lt;&gt;"", O169&lt;&gt;""),
    _xludf.TEXTJOIN("-", TRUE,
        IF(H169="NO CONFORMIDAD", "NC", IF(H169="OBSERVACIÓN", "OB", "Error")),I169,
IF(O169="CORRECCIÓN", "C", IF(O169="ACCIÓN CORRECTIVA", "AC", IF(O169="ACCIÓN DE MEJORA", "AM","Error"))),
        VLOOKUP(E169, Opciones!A$1:B$13, 2, FALSE),
        VLOOKUP(M169, Opciones!D$1:E$92, 2, FALSE),
        YEAR(G169)
    ),
"")</f>
        <v>#NAME?</v>
      </c>
      <c r="D169" s="126" t="e">
        <f t="shared" ca="1" si="6"/>
        <v>#NAME?</v>
      </c>
      <c r="E169" s="96" t="s">
        <v>44</v>
      </c>
      <c r="F169" s="127" t="str">
        <f t="shared" si="17"/>
        <v>AUDITORÍA INTERNA PROCESO DE AUTORIDAD AMBIENTAL - DIRECCIÓN TERRITORIAL CARIBE VIGENCIA 2021</v>
      </c>
      <c r="G169" s="128">
        <v>44461</v>
      </c>
      <c r="H169" s="129" t="s">
        <v>45</v>
      </c>
      <c r="I169" s="187">
        <v>39</v>
      </c>
      <c r="J169" s="127" t="s">
        <v>543</v>
      </c>
      <c r="K169" s="127" t="s">
        <v>544</v>
      </c>
      <c r="L169" s="129" t="s">
        <v>417</v>
      </c>
      <c r="M169" s="129" t="s">
        <v>63</v>
      </c>
      <c r="N169" s="129" t="s">
        <v>444</v>
      </c>
      <c r="O169" s="126" t="s">
        <v>87</v>
      </c>
      <c r="P169" s="127" t="s">
        <v>526</v>
      </c>
      <c r="Q169" s="130">
        <v>44743</v>
      </c>
      <c r="R169" s="130">
        <v>44985</v>
      </c>
      <c r="S169" s="131"/>
      <c r="T169" s="132"/>
      <c r="U169" s="133" t="s">
        <v>446</v>
      </c>
      <c r="V169" s="133" t="s">
        <v>90</v>
      </c>
      <c r="W169" s="133">
        <v>8</v>
      </c>
      <c r="Z169" s="194" t="s">
        <v>447</v>
      </c>
      <c r="AA169" s="124" t="s">
        <v>65</v>
      </c>
      <c r="AB169" s="142" t="s">
        <v>77</v>
      </c>
      <c r="AC169" s="126" t="s">
        <v>50</v>
      </c>
      <c r="AD169" s="134"/>
      <c r="AE169" s="134" t="str">
        <f t="shared" ca="1" si="2"/>
        <v/>
      </c>
      <c r="AF169" s="137">
        <v>1</v>
      </c>
      <c r="AG169" s="126"/>
      <c r="AH169" s="126"/>
      <c r="AI169" s="126"/>
      <c r="AJ169" s="126" t="str">
        <f t="shared" ca="1" si="3"/>
        <v>CUMPLIDA</v>
      </c>
      <c r="AK169" s="126" t="e">
        <f t="shared" ca="1" si="4"/>
        <v>#NAME?</v>
      </c>
      <c r="AL169" s="124" t="s">
        <v>448</v>
      </c>
      <c r="AM169" s="141">
        <v>45559</v>
      </c>
    </row>
    <row r="170" spans="1:39" ht="18.75" customHeight="1">
      <c r="A170" s="127" t="s">
        <v>58</v>
      </c>
      <c r="B170" s="125">
        <v>168</v>
      </c>
      <c r="C170" s="126" t="e">
        <f ca="1">IF(OR(H170&lt;&gt;"", J170&lt;&gt;"", O170&lt;&gt;""),
    _xludf.TEXTJOIN("-", TRUE,
        IF(H170="NO CONFORMIDAD", "NC", IF(H170="OBSERVACIÓN", "OB", "Error")),I170,
IF(O170="CORRECCIÓN", "C", IF(O170="ACCIÓN CORRECTIVA", "AC", IF(O170="ACCIÓN DE MEJORA", "AM","Error"))),
        VLOOKUP(E170, Opciones!A$1:B$13, 2, FALSE),
        VLOOKUP(M170, Opciones!D$1:E$92, 2, FALSE),
        YEAR(G170)
    ),
"")</f>
        <v>#NAME?</v>
      </c>
      <c r="D170" s="126" t="e">
        <f t="shared" ca="1" si="6"/>
        <v>#NAME?</v>
      </c>
      <c r="E170" s="96" t="s">
        <v>44</v>
      </c>
      <c r="F170" s="127" t="str">
        <f t="shared" si="17"/>
        <v>AUDITORÍA INTERNA PROCESO DE AUTORIDAD AMBIENTAL - DIRECCIÓN TERRITORIAL CARIBE VIGENCIA 2021</v>
      </c>
      <c r="G170" s="128">
        <v>44461</v>
      </c>
      <c r="H170" s="129" t="s">
        <v>45</v>
      </c>
      <c r="I170" s="187">
        <v>39</v>
      </c>
      <c r="J170" s="127" t="s">
        <v>543</v>
      </c>
      <c r="K170" s="127" t="s">
        <v>545</v>
      </c>
      <c r="L170" s="129" t="s">
        <v>417</v>
      </c>
      <c r="M170" s="129" t="s">
        <v>63</v>
      </c>
      <c r="N170" s="129" t="s">
        <v>444</v>
      </c>
      <c r="O170" s="126" t="s">
        <v>87</v>
      </c>
      <c r="P170" s="127" t="s">
        <v>546</v>
      </c>
      <c r="Q170" s="130">
        <v>44743</v>
      </c>
      <c r="R170" s="130">
        <v>44895</v>
      </c>
      <c r="S170" s="131"/>
      <c r="T170" s="132"/>
      <c r="U170" s="133" t="s">
        <v>485</v>
      </c>
      <c r="V170" s="133" t="s">
        <v>90</v>
      </c>
      <c r="W170" s="133">
        <v>2</v>
      </c>
      <c r="Z170" s="194" t="s">
        <v>447</v>
      </c>
      <c r="AA170" s="124" t="s">
        <v>65</v>
      </c>
      <c r="AB170" s="142" t="s">
        <v>77</v>
      </c>
      <c r="AC170" s="126" t="s">
        <v>50</v>
      </c>
      <c r="AD170" s="134"/>
      <c r="AE170" s="134" t="str">
        <f t="shared" ca="1" si="2"/>
        <v/>
      </c>
      <c r="AF170" s="137">
        <v>1</v>
      </c>
      <c r="AG170" s="126"/>
      <c r="AH170" s="126"/>
      <c r="AI170" s="126"/>
      <c r="AJ170" s="126" t="str">
        <f t="shared" ca="1" si="3"/>
        <v>CUMPLIDA</v>
      </c>
      <c r="AK170" s="126" t="e">
        <f t="shared" ca="1" si="4"/>
        <v>#NAME?</v>
      </c>
      <c r="AL170" s="124" t="s">
        <v>547</v>
      </c>
      <c r="AM170" s="141">
        <v>45559</v>
      </c>
    </row>
    <row r="171" spans="1:39" ht="18.75" customHeight="1">
      <c r="A171" s="127" t="s">
        <v>58</v>
      </c>
      <c r="B171" s="125">
        <v>169</v>
      </c>
      <c r="C171" s="126" t="e">
        <f ca="1">IF(OR(H171&lt;&gt;"", J171&lt;&gt;"", O171&lt;&gt;""),
    _xludf.TEXTJOIN("-", TRUE,
        IF(H171="NO CONFORMIDAD", "NC", IF(H171="OBSERVACIÓN", "OB", "Error")),I171,
IF(O171="CORRECCIÓN", "C", IF(O171="ACCIÓN CORRECTIVA", "AC", IF(O171="ACCIÓN DE MEJORA", "AM","Error"))),
        VLOOKUP(E171, Opciones!A$1:B$13, 2, FALSE),
        VLOOKUP(M171, Opciones!D$1:E$92, 2, FALSE),
        YEAR(G171)
    ),
"")</f>
        <v>#NAME?</v>
      </c>
      <c r="D171" s="126" t="e">
        <f t="shared" ca="1" si="6"/>
        <v>#NAME?</v>
      </c>
      <c r="E171" s="96" t="s">
        <v>44</v>
      </c>
      <c r="F171" s="127" t="str">
        <f t="shared" si="17"/>
        <v>AUDITORÍA INTERNA PROCESO DE AUTORIDAD AMBIENTAL - DIRECCIÓN TERRITORIAL CARIBE VIGENCIA 2021</v>
      </c>
      <c r="G171" s="128">
        <v>44461</v>
      </c>
      <c r="H171" s="129" t="s">
        <v>45</v>
      </c>
      <c r="I171" s="187">
        <v>40</v>
      </c>
      <c r="J171" s="127" t="s">
        <v>548</v>
      </c>
      <c r="K171" s="127" t="s">
        <v>549</v>
      </c>
      <c r="L171" s="129" t="s">
        <v>417</v>
      </c>
      <c r="M171" s="129" t="s">
        <v>63</v>
      </c>
      <c r="N171" s="129" t="s">
        <v>444</v>
      </c>
      <c r="O171" s="126" t="s">
        <v>51</v>
      </c>
      <c r="P171" s="127" t="s">
        <v>550</v>
      </c>
      <c r="Q171" s="130">
        <v>44743</v>
      </c>
      <c r="R171" s="130">
        <v>45000</v>
      </c>
      <c r="S171" s="131"/>
      <c r="T171" s="132"/>
      <c r="U171" s="133" t="s">
        <v>456</v>
      </c>
      <c r="V171" s="133" t="s">
        <v>90</v>
      </c>
      <c r="W171" s="133">
        <v>1</v>
      </c>
      <c r="Z171" s="194" t="s">
        <v>447</v>
      </c>
      <c r="AA171" s="124" t="s">
        <v>65</v>
      </c>
      <c r="AB171" s="142" t="s">
        <v>77</v>
      </c>
      <c r="AC171" s="126" t="s">
        <v>50</v>
      </c>
      <c r="AD171" s="134"/>
      <c r="AE171" s="134" t="str">
        <f t="shared" ca="1" si="2"/>
        <v/>
      </c>
      <c r="AF171" s="137">
        <v>1</v>
      </c>
      <c r="AG171" s="126"/>
      <c r="AH171" s="126"/>
      <c r="AI171" s="126"/>
      <c r="AJ171" s="126" t="str">
        <f t="shared" ca="1" si="3"/>
        <v>CUMPLIDA</v>
      </c>
      <c r="AK171" s="126" t="e">
        <f t="shared" ca="1" si="4"/>
        <v>#NAME?</v>
      </c>
      <c r="AL171" s="124" t="s">
        <v>551</v>
      </c>
      <c r="AM171" s="141">
        <v>45559</v>
      </c>
    </row>
    <row r="172" spans="1:39" ht="18.75" customHeight="1">
      <c r="A172" s="127" t="s">
        <v>58</v>
      </c>
      <c r="B172" s="125">
        <v>170</v>
      </c>
      <c r="C172" s="126" t="e">
        <f ca="1">IF(OR(H172&lt;&gt;"", J172&lt;&gt;"", O172&lt;&gt;""),
    _xludf.TEXTJOIN("-", TRUE,
        IF(H172="NO CONFORMIDAD", "NC", IF(H172="OBSERVACIÓN", "OB", "Error")),I172,
IF(O172="CORRECCIÓN", "C", IF(O172="ACCIÓN CORRECTIVA", "AC", IF(O172="ACCIÓN DE MEJORA", "AM","Error"))),
        VLOOKUP(E172, Opciones!A$1:B$13, 2, FALSE),
        VLOOKUP(M172, Opciones!D$1:E$92, 2, FALSE),
        YEAR(G172)
    ),
"")</f>
        <v>#NAME?</v>
      </c>
      <c r="D172" s="126" t="e">
        <f t="shared" ca="1" si="6"/>
        <v>#NAME?</v>
      </c>
      <c r="E172" s="96" t="s">
        <v>44</v>
      </c>
      <c r="F172" s="127" t="str">
        <f t="shared" si="17"/>
        <v>AUDITORÍA INTERNA PROCESO DE AUTORIDAD AMBIENTAL - DIRECCIÓN TERRITORIAL CARIBE VIGENCIA 2021</v>
      </c>
      <c r="G172" s="128">
        <v>44461</v>
      </c>
      <c r="H172" s="129" t="s">
        <v>45</v>
      </c>
      <c r="I172" s="187">
        <v>40</v>
      </c>
      <c r="J172" s="127" t="s">
        <v>548</v>
      </c>
      <c r="K172" s="127" t="s">
        <v>549</v>
      </c>
      <c r="L172" s="129" t="s">
        <v>417</v>
      </c>
      <c r="M172" s="129" t="s">
        <v>63</v>
      </c>
      <c r="N172" s="129" t="s">
        <v>444</v>
      </c>
      <c r="O172" s="126" t="s">
        <v>87</v>
      </c>
      <c r="P172" s="127" t="s">
        <v>526</v>
      </c>
      <c r="Q172" s="130">
        <v>44743</v>
      </c>
      <c r="R172" s="130">
        <v>44985</v>
      </c>
      <c r="S172" s="131"/>
      <c r="T172" s="132"/>
      <c r="U172" s="133" t="s">
        <v>446</v>
      </c>
      <c r="V172" s="133" t="s">
        <v>90</v>
      </c>
      <c r="W172" s="133">
        <v>8</v>
      </c>
      <c r="Z172" s="194" t="s">
        <v>447</v>
      </c>
      <c r="AA172" s="124" t="s">
        <v>65</v>
      </c>
      <c r="AB172" s="142" t="s">
        <v>77</v>
      </c>
      <c r="AC172" s="126" t="s">
        <v>50</v>
      </c>
      <c r="AD172" s="134"/>
      <c r="AE172" s="134" t="str">
        <f t="shared" ca="1" si="2"/>
        <v/>
      </c>
      <c r="AF172" s="137">
        <v>1</v>
      </c>
      <c r="AG172" s="126"/>
      <c r="AH172" s="126"/>
      <c r="AI172" s="126"/>
      <c r="AJ172" s="126" t="str">
        <f t="shared" ca="1" si="3"/>
        <v>CUMPLIDA</v>
      </c>
      <c r="AK172" s="126" t="e">
        <f t="shared" ca="1" si="4"/>
        <v>#NAME?</v>
      </c>
      <c r="AL172" s="124" t="s">
        <v>448</v>
      </c>
      <c r="AM172" s="141">
        <v>45559</v>
      </c>
    </row>
    <row r="173" spans="1:39" ht="18.75" customHeight="1">
      <c r="A173" s="127" t="s">
        <v>58</v>
      </c>
      <c r="B173" s="125">
        <v>171</v>
      </c>
      <c r="C173" s="126" t="e">
        <f ca="1">IF(OR(H173&lt;&gt;"", J173&lt;&gt;"", O173&lt;&gt;""),
    _xludf.TEXTJOIN("-", TRUE,
        IF(H173="NO CONFORMIDAD", "NC", IF(H173="OBSERVACIÓN", "OB", "Error")),I173,
IF(O173="CORRECCIÓN", "C", IF(O173="ACCIÓN CORRECTIVA", "AC", IF(O173="ACCIÓN DE MEJORA", "AM","Error"))),
        VLOOKUP(E173, Opciones!A$1:B$13, 2, FALSE),
        VLOOKUP(M173, Opciones!D$1:E$92, 2, FALSE),
        YEAR(G173)
    ),
"")</f>
        <v>#NAME?</v>
      </c>
      <c r="D173" s="126" t="e">
        <f t="shared" ca="1" si="6"/>
        <v>#NAME?</v>
      </c>
      <c r="E173" s="96" t="s">
        <v>44</v>
      </c>
      <c r="F173" s="127" t="str">
        <f t="shared" si="17"/>
        <v>AUDITORÍA INTERNA PROCESO DE AUTORIDAD AMBIENTAL - DIRECCIÓN TERRITORIAL CARIBE VIGENCIA 2021</v>
      </c>
      <c r="G173" s="128">
        <v>44461</v>
      </c>
      <c r="H173" s="129" t="s">
        <v>45</v>
      </c>
      <c r="I173" s="187">
        <v>40</v>
      </c>
      <c r="J173" s="127" t="s">
        <v>548</v>
      </c>
      <c r="K173" s="127" t="s">
        <v>549</v>
      </c>
      <c r="L173" s="129" t="s">
        <v>417</v>
      </c>
      <c r="M173" s="129" t="s">
        <v>63</v>
      </c>
      <c r="N173" s="129" t="s">
        <v>444</v>
      </c>
      <c r="O173" s="126" t="s">
        <v>87</v>
      </c>
      <c r="P173" s="127" t="s">
        <v>534</v>
      </c>
      <c r="Q173" s="130">
        <v>44743</v>
      </c>
      <c r="R173" s="130">
        <v>44895</v>
      </c>
      <c r="S173" s="131"/>
      <c r="T173" s="132"/>
      <c r="U173" s="133" t="s">
        <v>485</v>
      </c>
      <c r="V173" s="133" t="s">
        <v>90</v>
      </c>
      <c r="W173" s="133">
        <v>2</v>
      </c>
      <c r="Z173" s="194" t="s">
        <v>447</v>
      </c>
      <c r="AA173" s="124" t="s">
        <v>65</v>
      </c>
      <c r="AB173" s="142" t="s">
        <v>77</v>
      </c>
      <c r="AC173" s="126" t="s">
        <v>50</v>
      </c>
      <c r="AD173" s="134"/>
      <c r="AE173" s="134" t="str">
        <f t="shared" ca="1" si="2"/>
        <v/>
      </c>
      <c r="AF173" s="137">
        <v>1</v>
      </c>
      <c r="AG173" s="126"/>
      <c r="AH173" s="126"/>
      <c r="AI173" s="126"/>
      <c r="AJ173" s="126" t="str">
        <f t="shared" ca="1" si="3"/>
        <v>CUMPLIDA</v>
      </c>
      <c r="AK173" s="126" t="e">
        <f t="shared" ca="1" si="4"/>
        <v>#NAME?</v>
      </c>
      <c r="AL173" s="124" t="s">
        <v>486</v>
      </c>
      <c r="AM173" s="141">
        <v>45559</v>
      </c>
    </row>
    <row r="174" spans="1:39" ht="18.75" customHeight="1">
      <c r="A174" s="127" t="s">
        <v>58</v>
      </c>
      <c r="B174" s="125">
        <v>172</v>
      </c>
      <c r="C174" s="126" t="e">
        <f ca="1">IF(OR(H174&lt;&gt;"", J174&lt;&gt;"", O174&lt;&gt;""),
    _xludf.TEXTJOIN("-", TRUE,
        IF(H174="NO CONFORMIDAD", "NC", IF(H174="OBSERVACIÓN", "OB", "Error")),I174,
IF(O174="CORRECCIÓN", "C", IF(O174="ACCIÓN CORRECTIVA", "AC", IF(O174="ACCIÓN DE MEJORA", "AM","Error"))),
        VLOOKUP(E174, Opciones!A$1:B$13, 2, FALSE),
        VLOOKUP(M174, Opciones!D$1:E$92, 2, FALSE),
        YEAR(G174)
    ),
"")</f>
        <v>#NAME?</v>
      </c>
      <c r="D174" s="126" t="e">
        <f t="shared" ca="1" si="6"/>
        <v>#NAME?</v>
      </c>
      <c r="E174" s="96" t="s">
        <v>44</v>
      </c>
      <c r="F174" s="127" t="str">
        <f t="shared" si="17"/>
        <v>AUDITORÍA INTERNA PROCESO DE AUTORIDAD AMBIENTAL - DIRECCIÓN TERRITORIAL CARIBE VIGENCIA 2021</v>
      </c>
      <c r="G174" s="128">
        <v>44461</v>
      </c>
      <c r="H174" s="129" t="s">
        <v>290</v>
      </c>
      <c r="I174" s="187">
        <v>36</v>
      </c>
      <c r="J174" s="127" t="s">
        <v>552</v>
      </c>
      <c r="L174" s="129" t="s">
        <v>417</v>
      </c>
      <c r="M174" s="129" t="s">
        <v>63</v>
      </c>
      <c r="N174" s="129" t="s">
        <v>444</v>
      </c>
      <c r="O174" s="126" t="s">
        <v>255</v>
      </c>
      <c r="P174" s="127" t="s">
        <v>534</v>
      </c>
      <c r="Q174" s="130">
        <v>44743</v>
      </c>
      <c r="R174" s="130">
        <v>44895</v>
      </c>
      <c r="S174" s="131"/>
      <c r="T174" s="132"/>
      <c r="U174" s="133" t="s">
        <v>485</v>
      </c>
      <c r="V174" s="133" t="s">
        <v>90</v>
      </c>
      <c r="W174" s="133">
        <v>2</v>
      </c>
      <c r="Z174" s="194" t="s">
        <v>447</v>
      </c>
      <c r="AA174" s="124" t="s">
        <v>65</v>
      </c>
      <c r="AB174" s="142" t="s">
        <v>77</v>
      </c>
      <c r="AC174" s="126" t="s">
        <v>50</v>
      </c>
      <c r="AD174" s="134"/>
      <c r="AE174" s="134" t="str">
        <f t="shared" ca="1" si="2"/>
        <v/>
      </c>
      <c r="AF174" s="137">
        <v>1</v>
      </c>
      <c r="AG174" s="126"/>
      <c r="AH174" s="126"/>
      <c r="AI174" s="126"/>
      <c r="AJ174" s="126" t="str">
        <f t="shared" ca="1" si="3"/>
        <v>CUMPLIDA</v>
      </c>
      <c r="AK174" s="126" t="e">
        <f t="shared" ca="1" si="4"/>
        <v>#NAME?</v>
      </c>
      <c r="AL174" s="124" t="s">
        <v>486</v>
      </c>
      <c r="AM174" s="141">
        <v>45559</v>
      </c>
    </row>
    <row r="175" spans="1:39" ht="18.75" customHeight="1">
      <c r="A175" s="127" t="s">
        <v>58</v>
      </c>
      <c r="B175" s="125">
        <v>173</v>
      </c>
      <c r="C175" s="126" t="e">
        <f ca="1">IF(OR(H175&lt;&gt;"", J175&lt;&gt;"", O175&lt;&gt;""),
    _xludf.TEXTJOIN("-", TRUE,
        IF(H175="NO CONFORMIDAD", "NC", IF(H175="OBSERVACIÓN", "OB", "Error")),I175,
IF(O175="CORRECCIÓN", "C", IF(O175="ACCIÓN CORRECTIVA", "AC", IF(O175="ACCIÓN DE MEJORA", "AM","Error"))),
        VLOOKUP(E175, Opciones!A$1:B$13, 2, FALSE),
        VLOOKUP(M175, Opciones!D$1:E$92, 2, FALSE),
        YEAR(G175)
    ),
"")</f>
        <v>#NAME?</v>
      </c>
      <c r="D175" s="126" t="e">
        <f t="shared" ca="1" si="6"/>
        <v>#NAME?</v>
      </c>
      <c r="E175" s="96" t="s">
        <v>44</v>
      </c>
      <c r="F175" s="127" t="str">
        <f t="shared" si="17"/>
        <v>AUDITORÍA INTERNA PROCESO DE AUTORIDAD AMBIENTAL - DIRECCIÓN TERRITORIAL CARIBE VIGENCIA 2021</v>
      </c>
      <c r="G175" s="128">
        <v>44461</v>
      </c>
      <c r="H175" s="129" t="s">
        <v>45</v>
      </c>
      <c r="I175" s="187">
        <v>41</v>
      </c>
      <c r="J175" s="127" t="s">
        <v>553</v>
      </c>
      <c r="K175" s="127" t="s">
        <v>554</v>
      </c>
      <c r="L175" s="129" t="s">
        <v>417</v>
      </c>
      <c r="M175" s="129" t="s">
        <v>63</v>
      </c>
      <c r="N175" s="129" t="s">
        <v>444</v>
      </c>
      <c r="O175" s="126" t="s">
        <v>87</v>
      </c>
      <c r="P175" s="127" t="s">
        <v>526</v>
      </c>
      <c r="Q175" s="130">
        <v>44743</v>
      </c>
      <c r="R175" s="130">
        <v>44985</v>
      </c>
      <c r="S175" s="131"/>
      <c r="T175" s="132"/>
      <c r="U175" s="133" t="s">
        <v>446</v>
      </c>
      <c r="V175" s="133" t="s">
        <v>90</v>
      </c>
      <c r="W175" s="133">
        <v>8</v>
      </c>
      <c r="Z175" s="194" t="s">
        <v>447</v>
      </c>
      <c r="AA175" s="124" t="s">
        <v>65</v>
      </c>
      <c r="AB175" s="142" t="s">
        <v>77</v>
      </c>
      <c r="AC175" s="126" t="s">
        <v>50</v>
      </c>
      <c r="AD175" s="134"/>
      <c r="AE175" s="134" t="str">
        <f t="shared" ca="1" si="2"/>
        <v/>
      </c>
      <c r="AF175" s="137">
        <v>1</v>
      </c>
      <c r="AG175" s="126"/>
      <c r="AH175" s="126"/>
      <c r="AI175" s="126"/>
      <c r="AJ175" s="126" t="str">
        <f t="shared" ca="1" si="3"/>
        <v>CUMPLIDA</v>
      </c>
      <c r="AK175" s="126" t="e">
        <f t="shared" ca="1" si="4"/>
        <v>#NAME?</v>
      </c>
      <c r="AL175" s="124" t="s">
        <v>448</v>
      </c>
      <c r="AM175" s="141">
        <v>45559</v>
      </c>
    </row>
    <row r="176" spans="1:39" ht="18.75" customHeight="1">
      <c r="A176" s="127" t="s">
        <v>58</v>
      </c>
      <c r="B176" s="125">
        <v>174</v>
      </c>
      <c r="C176" s="126" t="e">
        <f ca="1">IF(OR(H176&lt;&gt;"", J176&lt;&gt;"", O176&lt;&gt;""),
    _xludf.TEXTJOIN("-", TRUE,
        IF(H176="NO CONFORMIDAD", "NC", IF(H176="OBSERVACIÓN", "OB", "Error")),I176,
IF(O176="CORRECCIÓN", "C", IF(O176="ACCIÓN CORRECTIVA", "AC", IF(O176="ACCIÓN DE MEJORA", "AM","Error"))),
        VLOOKUP(E176, Opciones!A$1:B$13, 2, FALSE),
        VLOOKUP(M176, Opciones!D$1:E$92, 2, FALSE),
        YEAR(G176)
    ),
"")</f>
        <v>#NAME?</v>
      </c>
      <c r="D176" s="126" t="e">
        <f t="shared" ca="1" si="6"/>
        <v>#NAME?</v>
      </c>
      <c r="E176" s="96" t="s">
        <v>44</v>
      </c>
      <c r="F176" s="127" t="str">
        <f t="shared" si="17"/>
        <v>AUDITORÍA INTERNA PROCESO DE AUTORIDAD AMBIENTAL - DIRECCIÓN TERRITORIAL CARIBE VIGENCIA 2021</v>
      </c>
      <c r="G176" s="128">
        <v>44461</v>
      </c>
      <c r="H176" s="129" t="s">
        <v>45</v>
      </c>
      <c r="I176" s="187">
        <v>42</v>
      </c>
      <c r="J176" s="127" t="s">
        <v>555</v>
      </c>
      <c r="K176" s="127" t="s">
        <v>556</v>
      </c>
      <c r="L176" s="129" t="s">
        <v>417</v>
      </c>
      <c r="M176" s="129" t="s">
        <v>63</v>
      </c>
      <c r="N176" s="129" t="s">
        <v>444</v>
      </c>
      <c r="O176" s="126" t="s">
        <v>51</v>
      </c>
      <c r="P176" s="127" t="s">
        <v>557</v>
      </c>
      <c r="Q176" s="130">
        <v>44743</v>
      </c>
      <c r="R176" s="130">
        <v>45000</v>
      </c>
      <c r="S176" s="131"/>
      <c r="T176" s="132"/>
      <c r="U176" s="133" t="s">
        <v>456</v>
      </c>
      <c r="V176" s="133" t="s">
        <v>90</v>
      </c>
      <c r="W176" s="133">
        <v>1</v>
      </c>
      <c r="Z176" s="194" t="s">
        <v>498</v>
      </c>
      <c r="AA176" s="124" t="s">
        <v>65</v>
      </c>
      <c r="AB176" s="142" t="s">
        <v>77</v>
      </c>
      <c r="AC176" s="126" t="s">
        <v>50</v>
      </c>
      <c r="AD176" s="134"/>
      <c r="AE176" s="134" t="str">
        <f t="shared" ca="1" si="2"/>
        <v/>
      </c>
      <c r="AF176" s="137">
        <v>1</v>
      </c>
      <c r="AG176" s="126"/>
      <c r="AH176" s="126"/>
      <c r="AI176" s="126"/>
      <c r="AJ176" s="126" t="str">
        <f t="shared" ca="1" si="3"/>
        <v>CUMPLIDA</v>
      </c>
      <c r="AK176" s="126" t="e">
        <f t="shared" ca="1" si="4"/>
        <v>#NAME?</v>
      </c>
      <c r="AL176" s="124" t="s">
        <v>558</v>
      </c>
      <c r="AM176" s="141">
        <v>45559</v>
      </c>
    </row>
    <row r="177" spans="1:39" ht="18.75" customHeight="1">
      <c r="A177" s="127" t="s">
        <v>58</v>
      </c>
      <c r="B177" s="125">
        <v>175</v>
      </c>
      <c r="C177" s="126" t="e">
        <f ca="1">IF(OR(H177&lt;&gt;"", J177&lt;&gt;"", O177&lt;&gt;""),
    _xludf.TEXTJOIN("-", TRUE,
        IF(H177="NO CONFORMIDAD", "NC", IF(H177="OBSERVACIÓN", "OB", "Error")),I177,
IF(O177="CORRECCIÓN", "C", IF(O177="ACCIÓN CORRECTIVA", "AC", IF(O177="ACCIÓN DE MEJORA", "AM","Error"))),
        VLOOKUP(E177, Opciones!A$1:B$13, 2, FALSE),
        VLOOKUP(M177, Opciones!D$1:E$92, 2, FALSE),
        YEAR(G177)
    ),
"")</f>
        <v>#NAME?</v>
      </c>
      <c r="D177" s="126" t="e">
        <f t="shared" ca="1" si="6"/>
        <v>#NAME?</v>
      </c>
      <c r="E177" s="96" t="s">
        <v>44</v>
      </c>
      <c r="F177" s="127" t="str">
        <f t="shared" si="17"/>
        <v>AUDITORÍA INTERNA PROCESO DE AUTORIDAD AMBIENTAL - DIRECCIÓN TERRITORIAL CARIBE VIGENCIA 2021</v>
      </c>
      <c r="G177" s="128">
        <v>44461</v>
      </c>
      <c r="H177" s="129" t="s">
        <v>45</v>
      </c>
      <c r="I177" s="187">
        <v>42</v>
      </c>
      <c r="J177" s="127" t="s">
        <v>555</v>
      </c>
      <c r="K177" s="127" t="s">
        <v>556</v>
      </c>
      <c r="L177" s="129" t="s">
        <v>417</v>
      </c>
      <c r="M177" s="129" t="s">
        <v>63</v>
      </c>
      <c r="N177" s="129" t="s">
        <v>444</v>
      </c>
      <c r="O177" s="126" t="s">
        <v>87</v>
      </c>
      <c r="P177" s="127" t="s">
        <v>526</v>
      </c>
      <c r="Q177" s="130">
        <v>44743</v>
      </c>
      <c r="R177" s="130">
        <v>44985</v>
      </c>
      <c r="S177" s="131"/>
      <c r="T177" s="132"/>
      <c r="U177" s="133" t="s">
        <v>446</v>
      </c>
      <c r="V177" s="133" t="s">
        <v>90</v>
      </c>
      <c r="W177" s="133">
        <v>8</v>
      </c>
      <c r="Z177" s="194" t="s">
        <v>447</v>
      </c>
      <c r="AA177" s="124" t="s">
        <v>65</v>
      </c>
      <c r="AB177" s="142" t="s">
        <v>77</v>
      </c>
      <c r="AC177" s="126" t="s">
        <v>50</v>
      </c>
      <c r="AD177" s="134"/>
      <c r="AE177" s="134" t="str">
        <f t="shared" ca="1" si="2"/>
        <v/>
      </c>
      <c r="AF177" s="137">
        <v>1</v>
      </c>
      <c r="AG177" s="126"/>
      <c r="AH177" s="126"/>
      <c r="AI177" s="126"/>
      <c r="AJ177" s="126" t="str">
        <f t="shared" ca="1" si="3"/>
        <v>CUMPLIDA</v>
      </c>
      <c r="AK177" s="126" t="e">
        <f t="shared" ca="1" si="4"/>
        <v>#NAME?</v>
      </c>
      <c r="AL177" s="124" t="s">
        <v>448</v>
      </c>
      <c r="AM177" s="141">
        <v>45559</v>
      </c>
    </row>
    <row r="178" spans="1:39" ht="18.75" customHeight="1">
      <c r="A178" s="127" t="s">
        <v>58</v>
      </c>
      <c r="B178" s="125">
        <v>176</v>
      </c>
      <c r="C178" s="126" t="e">
        <f ca="1">IF(OR(H178&lt;&gt;"", J178&lt;&gt;"", O178&lt;&gt;""),
    _xludf.TEXTJOIN("-", TRUE,
        IF(H178="NO CONFORMIDAD", "NC", IF(H178="OBSERVACIÓN", "OB", "Error")),I178,
IF(O178="CORRECCIÓN", "C", IF(O178="ACCIÓN CORRECTIVA", "AC", IF(O178="ACCIÓN DE MEJORA", "AM","Error"))),
        VLOOKUP(E178, Opciones!A$1:B$13, 2, FALSE),
        VLOOKUP(M178, Opciones!D$1:E$92, 2, FALSE),
        YEAR(G178)
    ),
"")</f>
        <v>#NAME?</v>
      </c>
      <c r="D178" s="126" t="e">
        <f t="shared" ca="1" si="6"/>
        <v>#NAME?</v>
      </c>
      <c r="E178" s="96" t="s">
        <v>44</v>
      </c>
      <c r="F178" s="127" t="s">
        <v>449</v>
      </c>
      <c r="G178" s="128">
        <v>44461</v>
      </c>
      <c r="H178" s="129" t="s">
        <v>45</v>
      </c>
      <c r="I178" s="187">
        <v>42</v>
      </c>
      <c r="J178" s="127" t="s">
        <v>555</v>
      </c>
      <c r="K178" s="127" t="s">
        <v>556</v>
      </c>
      <c r="L178" s="129" t="s">
        <v>417</v>
      </c>
      <c r="M178" s="129" t="s">
        <v>63</v>
      </c>
      <c r="N178" s="129" t="s">
        <v>444</v>
      </c>
      <c r="O178" s="126" t="s">
        <v>87</v>
      </c>
      <c r="P178" s="127" t="s">
        <v>450</v>
      </c>
      <c r="Q178" s="130">
        <v>44743</v>
      </c>
      <c r="R178" s="130">
        <v>44985</v>
      </c>
      <c r="S178" s="131"/>
      <c r="T178" s="132"/>
      <c r="U178" s="133" t="s">
        <v>451</v>
      </c>
      <c r="V178" s="133" t="s">
        <v>84</v>
      </c>
      <c r="W178" s="133">
        <v>1</v>
      </c>
      <c r="Z178" s="194" t="s">
        <v>447</v>
      </c>
      <c r="AA178" s="124" t="s">
        <v>65</v>
      </c>
      <c r="AB178" s="142" t="s">
        <v>77</v>
      </c>
      <c r="AC178" s="126" t="s">
        <v>50</v>
      </c>
      <c r="AD178" s="134"/>
      <c r="AE178" s="134" t="str">
        <f t="shared" ca="1" si="2"/>
        <v/>
      </c>
      <c r="AF178" s="137"/>
      <c r="AG178" s="126"/>
      <c r="AH178" s="126"/>
      <c r="AI178" s="126"/>
      <c r="AJ178" s="126">
        <f t="shared" ca="1" si="3"/>
        <v>-763</v>
      </c>
      <c r="AK178" s="126" t="e">
        <f t="shared" ca="1" si="4"/>
        <v>#NAME?</v>
      </c>
      <c r="AL178" s="124" t="s">
        <v>559</v>
      </c>
      <c r="AM178" s="141">
        <v>45559</v>
      </c>
    </row>
    <row r="179" spans="1:39" ht="18.75" customHeight="1">
      <c r="A179" s="127" t="s">
        <v>58</v>
      </c>
      <c r="B179" s="125">
        <v>177</v>
      </c>
      <c r="C179" s="126" t="e">
        <f ca="1">IF(OR(H179&lt;&gt;"", J179&lt;&gt;"", O179&lt;&gt;""),
    _xludf.TEXTJOIN("-", TRUE,
        IF(H179="NO CONFORMIDAD", "NC", IF(H179="OBSERVACIÓN", "OB", "Error")),I179,
IF(O179="CORRECCIÓN", "C", IF(O179="ACCIÓN CORRECTIVA", "AC", IF(O179="ACCIÓN DE MEJORA", "AM","Error"))),
        VLOOKUP(E179, Opciones!A$1:B$13, 2, FALSE),
        VLOOKUP(M179, Opciones!D$1:E$92, 2, FALSE),
        YEAR(G179)
    ),
"")</f>
        <v>#NAME?</v>
      </c>
      <c r="D179" s="126" t="e">
        <f t="shared" ca="1" si="6"/>
        <v>#NAME?</v>
      </c>
      <c r="E179" s="96" t="s">
        <v>44</v>
      </c>
      <c r="F179" s="127" t="str">
        <f>IF(OR(E179&lt;&gt;"",L179&lt;&gt;"",M179&lt;&gt;"",G179&lt;&gt;""), CONCATENATE(E179," PROCESO DE ",L179," - ",M179," VIGENCIA "&amp;YEAR(G179)),"")</f>
        <v>AUDITORÍA INTERNA PROCESO DE AUTORIDAD AMBIENTAL - DIRECCIÓN TERRITORIAL CARIBE VIGENCIA 2021</v>
      </c>
      <c r="G179" s="128">
        <v>44461</v>
      </c>
      <c r="H179" s="129" t="s">
        <v>45</v>
      </c>
      <c r="I179" s="187">
        <v>42</v>
      </c>
      <c r="J179" s="127" t="s">
        <v>555</v>
      </c>
      <c r="K179" s="127" t="s">
        <v>556</v>
      </c>
      <c r="L179" s="129" t="s">
        <v>417</v>
      </c>
      <c r="M179" s="129" t="s">
        <v>63</v>
      </c>
      <c r="N179" s="129" t="s">
        <v>444</v>
      </c>
      <c r="O179" s="126" t="s">
        <v>87</v>
      </c>
      <c r="P179" s="127" t="s">
        <v>468</v>
      </c>
      <c r="Q179" s="130">
        <v>44743</v>
      </c>
      <c r="R179" s="130">
        <v>44985</v>
      </c>
      <c r="S179" s="131"/>
      <c r="T179" s="132"/>
      <c r="U179" s="133" t="s">
        <v>312</v>
      </c>
      <c r="V179" s="133" t="s">
        <v>90</v>
      </c>
      <c r="W179" s="133">
        <v>4</v>
      </c>
      <c r="Z179" s="194" t="s">
        <v>447</v>
      </c>
      <c r="AA179" s="124" t="s">
        <v>65</v>
      </c>
      <c r="AB179" s="142" t="s">
        <v>77</v>
      </c>
      <c r="AC179" s="126" t="s">
        <v>50</v>
      </c>
      <c r="AD179" s="134"/>
      <c r="AE179" s="134" t="str">
        <f t="shared" ca="1" si="2"/>
        <v/>
      </c>
      <c r="AF179" s="137">
        <v>1</v>
      </c>
      <c r="AG179" s="126"/>
      <c r="AH179" s="126"/>
      <c r="AI179" s="126"/>
      <c r="AJ179" s="126" t="str">
        <f t="shared" ca="1" si="3"/>
        <v>CUMPLIDA</v>
      </c>
      <c r="AK179" s="126" t="e">
        <f t="shared" ca="1" si="4"/>
        <v>#NAME?</v>
      </c>
      <c r="AL179" s="124" t="s">
        <v>469</v>
      </c>
      <c r="AM179" s="141">
        <v>45559</v>
      </c>
    </row>
    <row r="180" spans="1:39" ht="18.75" customHeight="1">
      <c r="A180" s="127" t="s">
        <v>58</v>
      </c>
      <c r="B180" s="125">
        <v>178</v>
      </c>
      <c r="C180" s="126" t="e">
        <f ca="1">IF(OR(H180&lt;&gt;"", J180&lt;&gt;"", O180&lt;&gt;""),
    _xludf.TEXTJOIN("-", TRUE,
        IF(H180="NO CONFORMIDAD", "NC", IF(H180="OBSERVACIÓN", "OB", "Error")),I180,
IF(O180="CORRECCIÓN", "C", IF(O180="ACCIÓN CORRECTIVA", "AC", IF(O180="ACCIÓN DE MEJORA", "AM","Error"))),
        VLOOKUP(E180, Opciones!A$1:B$13, 2, FALSE),
        VLOOKUP(M180, Opciones!D$1:E$92, 2, FALSE),
        YEAR(G180)
    ),
"")</f>
        <v>#NAME?</v>
      </c>
      <c r="D180" s="126" t="e">
        <f t="shared" ca="1" si="6"/>
        <v>#NAME?</v>
      </c>
      <c r="E180" s="96" t="s">
        <v>44</v>
      </c>
      <c r="F180" s="127" t="s">
        <v>449</v>
      </c>
      <c r="G180" s="128">
        <v>44461</v>
      </c>
      <c r="H180" s="129" t="s">
        <v>45</v>
      </c>
      <c r="I180" s="187">
        <v>44</v>
      </c>
      <c r="J180" s="127" t="s">
        <v>560</v>
      </c>
      <c r="K180" s="127" t="s">
        <v>561</v>
      </c>
      <c r="L180" s="129" t="s">
        <v>417</v>
      </c>
      <c r="M180" s="129" t="s">
        <v>63</v>
      </c>
      <c r="N180" s="129" t="s">
        <v>444</v>
      </c>
      <c r="O180" s="126" t="s">
        <v>87</v>
      </c>
      <c r="P180" s="127" t="s">
        <v>562</v>
      </c>
      <c r="Q180" s="130">
        <v>44743</v>
      </c>
      <c r="R180" s="130">
        <v>44895</v>
      </c>
      <c r="S180" s="131"/>
      <c r="T180" s="132"/>
      <c r="U180" s="133" t="s">
        <v>563</v>
      </c>
      <c r="V180" s="133" t="s">
        <v>84</v>
      </c>
      <c r="W180" s="133">
        <v>100</v>
      </c>
      <c r="Z180" s="194" t="s">
        <v>447</v>
      </c>
      <c r="AA180" s="124" t="s">
        <v>65</v>
      </c>
      <c r="AB180" s="142" t="s">
        <v>77</v>
      </c>
      <c r="AC180" s="126" t="s">
        <v>50</v>
      </c>
      <c r="AD180" s="134"/>
      <c r="AE180" s="134" t="str">
        <f t="shared" ca="1" si="2"/>
        <v/>
      </c>
      <c r="AF180" s="137"/>
      <c r="AG180" s="126"/>
      <c r="AH180" s="126"/>
      <c r="AI180" s="126"/>
      <c r="AJ180" s="126">
        <f t="shared" ca="1" si="3"/>
        <v>-853</v>
      </c>
      <c r="AK180" s="126" t="e">
        <f t="shared" ca="1" si="4"/>
        <v>#NAME?</v>
      </c>
      <c r="AL180" s="124" t="s">
        <v>564</v>
      </c>
      <c r="AM180" s="141">
        <v>45559</v>
      </c>
    </row>
    <row r="181" spans="1:39" ht="18.75" customHeight="1">
      <c r="A181" s="127" t="s">
        <v>58</v>
      </c>
      <c r="B181" s="125">
        <v>179</v>
      </c>
      <c r="C181" s="126" t="e">
        <f ca="1">IF(OR(H181&lt;&gt;"", J181&lt;&gt;"", O181&lt;&gt;""),
    _xludf.TEXTJOIN("-", TRUE,
        IF(H181="NO CONFORMIDAD", "NC", IF(H181="OBSERVACIÓN", "OB", "Error")),I181,
IF(O181="CORRECCIÓN", "C", IF(O181="ACCIÓN CORRECTIVA", "AC", IF(O181="ACCIÓN DE MEJORA", "AM","Error"))),
        VLOOKUP(E181, Opciones!A$1:B$13, 2, FALSE),
        VLOOKUP(M181, Opciones!D$1:E$92, 2, FALSE),
        YEAR(G181)
    ),
"")</f>
        <v>#NAME?</v>
      </c>
      <c r="D181" s="126" t="e">
        <f t="shared" ca="1" si="6"/>
        <v>#NAME?</v>
      </c>
      <c r="E181" s="96" t="s">
        <v>44</v>
      </c>
      <c r="F181" s="127" t="str">
        <f t="shared" ref="F181:F231" si="18">IF(OR(E181&lt;&gt;"",L181&lt;&gt;"",M181&lt;&gt;"",G181&lt;&gt;""), CONCATENATE(E181," PROCESO DE ",L181," - ",M181," VIGENCIA "&amp;YEAR(G181)),"")</f>
        <v>AUDITORÍA INTERNA PROCESO DE AUTORIDAD AMBIENTAL - DIRECCIÓN TERRITORIAL CARIBE VIGENCIA 2021</v>
      </c>
      <c r="G181" s="128">
        <v>44461</v>
      </c>
      <c r="H181" s="129" t="s">
        <v>45</v>
      </c>
      <c r="I181" s="187">
        <v>45</v>
      </c>
      <c r="J181" s="127" t="s">
        <v>565</v>
      </c>
      <c r="K181" s="127" t="s">
        <v>566</v>
      </c>
      <c r="L181" s="129" t="s">
        <v>417</v>
      </c>
      <c r="M181" s="129" t="s">
        <v>63</v>
      </c>
      <c r="N181" s="129" t="s">
        <v>444</v>
      </c>
      <c r="O181" s="126" t="s">
        <v>87</v>
      </c>
      <c r="P181" s="127" t="s">
        <v>445</v>
      </c>
      <c r="Q181" s="130">
        <v>44743</v>
      </c>
      <c r="R181" s="130">
        <v>44985</v>
      </c>
      <c r="S181" s="131"/>
      <c r="T181" s="132"/>
      <c r="U181" s="133" t="s">
        <v>446</v>
      </c>
      <c r="V181" s="133" t="s">
        <v>90</v>
      </c>
      <c r="W181" s="133">
        <v>8</v>
      </c>
      <c r="Z181" s="194" t="s">
        <v>447</v>
      </c>
      <c r="AA181" s="124" t="s">
        <v>65</v>
      </c>
      <c r="AB181" s="142" t="s">
        <v>77</v>
      </c>
      <c r="AC181" s="126" t="s">
        <v>50</v>
      </c>
      <c r="AD181" s="134"/>
      <c r="AE181" s="134" t="str">
        <f t="shared" ca="1" si="2"/>
        <v/>
      </c>
      <c r="AF181" s="137">
        <v>1</v>
      </c>
      <c r="AG181" s="126"/>
      <c r="AH181" s="126"/>
      <c r="AI181" s="126"/>
      <c r="AJ181" s="126" t="str">
        <f t="shared" ca="1" si="3"/>
        <v>CUMPLIDA</v>
      </c>
      <c r="AK181" s="126" t="e">
        <f t="shared" ca="1" si="4"/>
        <v>#NAME?</v>
      </c>
      <c r="AL181" s="124" t="s">
        <v>567</v>
      </c>
      <c r="AM181" s="141">
        <v>45559</v>
      </c>
    </row>
    <row r="182" spans="1:39" ht="18.75" customHeight="1">
      <c r="A182" s="127" t="s">
        <v>58</v>
      </c>
      <c r="B182" s="125">
        <v>180</v>
      </c>
      <c r="C182" s="126" t="e">
        <f ca="1">IF(OR(H182&lt;&gt;"", J182&lt;&gt;"", O182&lt;&gt;""),
    _xludf.TEXTJOIN("-", TRUE,
        IF(H182="NO CONFORMIDAD", "NC", IF(H182="OBSERVACIÓN", "OB", "Error")),I182,
IF(O182="CORRECCIÓN", "C", IF(O182="ACCIÓN CORRECTIVA", "AC", IF(O182="ACCIÓN DE MEJORA", "AM","Error"))),
        VLOOKUP(E182, Opciones!A$1:B$13, 2, FALSE),
        VLOOKUP(M182, Opciones!D$1:E$92, 2, FALSE),
        YEAR(G182)
    ),
"")</f>
        <v>#NAME?</v>
      </c>
      <c r="D182" s="126" t="e">
        <f t="shared" ca="1" si="6"/>
        <v>#NAME?</v>
      </c>
      <c r="E182" s="96" t="s">
        <v>44</v>
      </c>
      <c r="F182" s="127" t="str">
        <f t="shared" si="18"/>
        <v>AUDITORÍA INTERNA PROCESO DE AUTORIDAD AMBIENTAL - DIRECCIÓN TERRITORIAL CARIBE VIGENCIA 2021</v>
      </c>
      <c r="G182" s="128">
        <v>44461</v>
      </c>
      <c r="H182" s="129" t="s">
        <v>45</v>
      </c>
      <c r="I182" s="187">
        <v>45</v>
      </c>
      <c r="J182" s="127" t="s">
        <v>565</v>
      </c>
      <c r="K182" s="127" t="s">
        <v>566</v>
      </c>
      <c r="L182" s="129" t="s">
        <v>417</v>
      </c>
      <c r="M182" s="129" t="s">
        <v>63</v>
      </c>
      <c r="N182" s="129" t="s">
        <v>444</v>
      </c>
      <c r="O182" s="126" t="s">
        <v>87</v>
      </c>
      <c r="P182" s="127" t="s">
        <v>534</v>
      </c>
      <c r="Q182" s="130">
        <v>44743</v>
      </c>
      <c r="R182" s="130">
        <v>44895</v>
      </c>
      <c r="S182" s="131"/>
      <c r="T182" s="132"/>
      <c r="U182" s="133" t="s">
        <v>485</v>
      </c>
      <c r="V182" s="133" t="s">
        <v>90</v>
      </c>
      <c r="W182" s="133">
        <v>2</v>
      </c>
      <c r="Z182" s="194" t="s">
        <v>447</v>
      </c>
      <c r="AA182" s="124" t="s">
        <v>65</v>
      </c>
      <c r="AB182" s="142" t="s">
        <v>77</v>
      </c>
      <c r="AC182" s="126" t="s">
        <v>50</v>
      </c>
      <c r="AD182" s="134"/>
      <c r="AE182" s="134" t="str">
        <f t="shared" ca="1" si="2"/>
        <v/>
      </c>
      <c r="AF182" s="137">
        <v>1</v>
      </c>
      <c r="AG182" s="126"/>
      <c r="AH182" s="126"/>
      <c r="AI182" s="126"/>
      <c r="AJ182" s="126" t="str">
        <f t="shared" ca="1" si="3"/>
        <v>CUMPLIDA</v>
      </c>
      <c r="AK182" s="126" t="e">
        <f t="shared" ca="1" si="4"/>
        <v>#NAME?</v>
      </c>
      <c r="AL182" s="124" t="s">
        <v>486</v>
      </c>
      <c r="AM182" s="141">
        <v>45559</v>
      </c>
    </row>
    <row r="183" spans="1:39" ht="18.75" customHeight="1">
      <c r="A183" s="127" t="s">
        <v>58</v>
      </c>
      <c r="B183" s="125">
        <v>181</v>
      </c>
      <c r="C183" s="126" t="e">
        <f ca="1">IF(OR(H183&lt;&gt;"", J183&lt;&gt;"", O183&lt;&gt;""),
    _xludf.TEXTJOIN("-", TRUE,
        IF(H183="NO CONFORMIDAD", "NC", IF(H183="OBSERVACIÓN", "OB", "Error")),I183,
IF(O183="CORRECCIÓN", "C", IF(O183="ACCIÓN CORRECTIVA", "AC", IF(O183="ACCIÓN DE MEJORA", "AM","Error"))),
        VLOOKUP(E183, Opciones!A$1:B$13, 2, FALSE),
        VLOOKUP(M183, Opciones!D$1:E$92, 2, FALSE),
        YEAR(G183)
    ),
"")</f>
        <v>#NAME?</v>
      </c>
      <c r="D183" s="126" t="e">
        <f t="shared" ca="1" si="6"/>
        <v>#NAME?</v>
      </c>
      <c r="E183" s="96" t="s">
        <v>44</v>
      </c>
      <c r="F183" s="127" t="str">
        <f t="shared" si="18"/>
        <v>AUDITORÍA INTERNA PROCESO DE AUTORIDAD AMBIENTAL - DIRECCIÓN TERRITORIAL CARIBE VIGENCIA 2021</v>
      </c>
      <c r="G183" s="128">
        <v>44461</v>
      </c>
      <c r="H183" s="129" t="s">
        <v>290</v>
      </c>
      <c r="I183" s="187">
        <v>38</v>
      </c>
      <c r="J183" s="127" t="s">
        <v>568</v>
      </c>
      <c r="L183" s="129" t="s">
        <v>417</v>
      </c>
      <c r="M183" s="129" t="s">
        <v>63</v>
      </c>
      <c r="N183" s="129" t="s">
        <v>444</v>
      </c>
      <c r="O183" s="126" t="s">
        <v>255</v>
      </c>
      <c r="P183" s="127" t="s">
        <v>445</v>
      </c>
      <c r="Q183" s="130">
        <v>44743</v>
      </c>
      <c r="R183" s="130">
        <v>44985</v>
      </c>
      <c r="S183" s="131"/>
      <c r="T183" s="132"/>
      <c r="U183" s="133" t="s">
        <v>446</v>
      </c>
      <c r="V183" s="133" t="s">
        <v>90</v>
      </c>
      <c r="W183" s="133">
        <v>8</v>
      </c>
      <c r="Z183" s="194" t="s">
        <v>447</v>
      </c>
      <c r="AA183" s="124" t="s">
        <v>65</v>
      </c>
      <c r="AB183" s="142" t="s">
        <v>77</v>
      </c>
      <c r="AC183" s="126" t="s">
        <v>50</v>
      </c>
      <c r="AD183" s="134"/>
      <c r="AE183" s="134" t="str">
        <f t="shared" ca="1" si="2"/>
        <v/>
      </c>
      <c r="AF183" s="137">
        <v>1</v>
      </c>
      <c r="AG183" s="126"/>
      <c r="AH183" s="126"/>
      <c r="AI183" s="126"/>
      <c r="AJ183" s="126" t="str">
        <f t="shared" ca="1" si="3"/>
        <v>CUMPLIDA</v>
      </c>
      <c r="AK183" s="126" t="e">
        <f t="shared" ca="1" si="4"/>
        <v>#NAME?</v>
      </c>
      <c r="AL183" s="124" t="s">
        <v>448</v>
      </c>
      <c r="AM183" s="141">
        <v>45559</v>
      </c>
    </row>
    <row r="184" spans="1:39" ht="18.75" customHeight="1">
      <c r="A184" s="127" t="s">
        <v>58</v>
      </c>
      <c r="B184" s="125">
        <v>182</v>
      </c>
      <c r="C184" s="126" t="e">
        <f ca="1">IF(OR(H184&lt;&gt;"", J184&lt;&gt;"", O184&lt;&gt;""),
    _xludf.TEXTJOIN("-", TRUE,
        IF(H184="NO CONFORMIDAD", "NC", IF(H184="OBSERVACIÓN", "OB", "Error")),I184,
IF(O184="CORRECCIÓN", "C", IF(O184="ACCIÓN CORRECTIVA", "AC", IF(O184="ACCIÓN DE MEJORA", "AM","Error"))),
        VLOOKUP(E184, Opciones!A$1:B$13, 2, FALSE),
        VLOOKUP(M184, Opciones!D$1:E$92, 2, FALSE),
        YEAR(G184)
    ),
"")</f>
        <v>#NAME?</v>
      </c>
      <c r="D184" s="126" t="e">
        <f t="shared" ca="1" si="6"/>
        <v>#NAME?</v>
      </c>
      <c r="E184" s="96" t="s">
        <v>44</v>
      </c>
      <c r="F184" s="127" t="str">
        <f t="shared" si="18"/>
        <v>AUDITORÍA INTERNA PROCESO DE AUTORIDAD AMBIENTAL - DIRECCIÓN TERRITORIAL CARIBE VIGENCIA 2021</v>
      </c>
      <c r="G184" s="128">
        <v>44461</v>
      </c>
      <c r="H184" s="129" t="s">
        <v>290</v>
      </c>
      <c r="I184" s="187">
        <v>38</v>
      </c>
      <c r="J184" s="127" t="s">
        <v>568</v>
      </c>
      <c r="L184" s="129" t="s">
        <v>417</v>
      </c>
      <c r="M184" s="129" t="s">
        <v>63</v>
      </c>
      <c r="N184" s="129" t="s">
        <v>444</v>
      </c>
      <c r="O184" s="126" t="s">
        <v>255</v>
      </c>
      <c r="P184" s="127" t="s">
        <v>468</v>
      </c>
      <c r="Q184" s="130">
        <v>44743</v>
      </c>
      <c r="R184" s="130">
        <v>44985</v>
      </c>
      <c r="S184" s="131"/>
      <c r="T184" s="132"/>
      <c r="U184" s="133" t="s">
        <v>312</v>
      </c>
      <c r="V184" s="133" t="s">
        <v>90</v>
      </c>
      <c r="W184" s="133">
        <v>4</v>
      </c>
      <c r="Z184" s="194" t="s">
        <v>447</v>
      </c>
      <c r="AA184" s="124" t="s">
        <v>65</v>
      </c>
      <c r="AB184" s="142" t="s">
        <v>77</v>
      </c>
      <c r="AC184" s="126" t="s">
        <v>50</v>
      </c>
      <c r="AD184" s="134"/>
      <c r="AE184" s="134" t="str">
        <f t="shared" ca="1" si="2"/>
        <v/>
      </c>
      <c r="AF184" s="137">
        <v>1</v>
      </c>
      <c r="AG184" s="126"/>
      <c r="AH184" s="126"/>
      <c r="AI184" s="126"/>
      <c r="AJ184" s="126" t="str">
        <f t="shared" ca="1" si="3"/>
        <v>CUMPLIDA</v>
      </c>
      <c r="AK184" s="126" t="e">
        <f t="shared" ca="1" si="4"/>
        <v>#NAME?</v>
      </c>
      <c r="AL184" s="124" t="s">
        <v>569</v>
      </c>
      <c r="AM184" s="141">
        <v>45559</v>
      </c>
    </row>
    <row r="185" spans="1:39" ht="18.75" customHeight="1">
      <c r="A185" s="127" t="s">
        <v>58</v>
      </c>
      <c r="B185" s="125">
        <v>183</v>
      </c>
      <c r="C185" s="126" t="e">
        <f ca="1">IF(OR(H185&lt;&gt;"", J185&lt;&gt;"", O185&lt;&gt;""),
    _xludf.TEXTJOIN("-", TRUE,
        IF(H185="NO CONFORMIDAD", "NC", IF(H185="OBSERVACIÓN", "OB", "Error")),I185,
IF(O185="CORRECCIÓN", "C", IF(O185="ACCIÓN CORRECTIVA", "AC", IF(O185="ACCIÓN DE MEJORA", "AM","Error"))),
        VLOOKUP(E185, Opciones!A$1:B$13, 2, FALSE),
        VLOOKUP(M185, Opciones!D$1:E$92, 2, FALSE),
        YEAR(G185)
    ),
"")</f>
        <v>#NAME?</v>
      </c>
      <c r="D185" s="126" t="e">
        <f t="shared" ca="1" si="6"/>
        <v>#NAME?</v>
      </c>
      <c r="E185" s="96" t="s">
        <v>44</v>
      </c>
      <c r="F185" s="127" t="str">
        <f t="shared" si="18"/>
        <v>AUDITORÍA INTERNA PROCESO DE AUTORIDAD AMBIENTAL - DIRECCIÓN TERRITORIAL CARIBE VIGENCIA 2021</v>
      </c>
      <c r="G185" s="128">
        <v>44461</v>
      </c>
      <c r="H185" s="129" t="s">
        <v>45</v>
      </c>
      <c r="I185" s="187">
        <v>46</v>
      </c>
      <c r="J185" s="127" t="s">
        <v>570</v>
      </c>
      <c r="K185" s="127" t="s">
        <v>571</v>
      </c>
      <c r="L185" s="129" t="s">
        <v>417</v>
      </c>
      <c r="M185" s="129" t="s">
        <v>63</v>
      </c>
      <c r="N185" s="129" t="s">
        <v>444</v>
      </c>
      <c r="O185" s="126" t="s">
        <v>87</v>
      </c>
      <c r="P185" s="127" t="s">
        <v>534</v>
      </c>
      <c r="Q185" s="130">
        <v>44743</v>
      </c>
      <c r="R185" s="130">
        <v>44895</v>
      </c>
      <c r="S185" s="131"/>
      <c r="T185" s="132"/>
      <c r="U185" s="133" t="s">
        <v>485</v>
      </c>
      <c r="V185" s="133" t="s">
        <v>90</v>
      </c>
      <c r="W185" s="133">
        <v>2</v>
      </c>
      <c r="Z185" s="194" t="s">
        <v>447</v>
      </c>
      <c r="AA185" s="124" t="s">
        <v>65</v>
      </c>
      <c r="AB185" s="142" t="s">
        <v>77</v>
      </c>
      <c r="AC185" s="126" t="s">
        <v>50</v>
      </c>
      <c r="AD185" s="134"/>
      <c r="AE185" s="134" t="str">
        <f t="shared" ca="1" si="2"/>
        <v/>
      </c>
      <c r="AF185" s="137">
        <v>1</v>
      </c>
      <c r="AG185" s="126"/>
      <c r="AH185" s="126"/>
      <c r="AI185" s="126"/>
      <c r="AJ185" s="126" t="str">
        <f t="shared" ca="1" si="3"/>
        <v>CUMPLIDA</v>
      </c>
      <c r="AK185" s="126" t="e">
        <f t="shared" ca="1" si="4"/>
        <v>#NAME?</v>
      </c>
      <c r="AL185" s="124" t="s">
        <v>486</v>
      </c>
      <c r="AM185" s="141">
        <v>45559</v>
      </c>
    </row>
    <row r="186" spans="1:39" ht="18.75" customHeight="1">
      <c r="A186" s="127" t="s">
        <v>58</v>
      </c>
      <c r="B186" s="125">
        <v>184</v>
      </c>
      <c r="C186" s="126" t="e">
        <f ca="1">IF(OR(H186&lt;&gt;"", J186&lt;&gt;"", O186&lt;&gt;""),
    _xludf.TEXTJOIN("-", TRUE,
        IF(H186="NO CONFORMIDAD", "NC", IF(H186="OBSERVACIÓN", "OB", "Error")),I186,
IF(O186="CORRECCIÓN", "C", IF(O186="ACCIÓN CORRECTIVA", "AC", IF(O186="ACCIÓN DE MEJORA", "AM","Error"))),
        VLOOKUP(E186, Opciones!A$1:B$13, 2, FALSE),
        VLOOKUP(M186, Opciones!D$1:E$92, 2, FALSE),
        YEAR(G186)
    ),
"")</f>
        <v>#NAME?</v>
      </c>
      <c r="D186" s="126" t="e">
        <f t="shared" ca="1" si="6"/>
        <v>#NAME?</v>
      </c>
      <c r="E186" s="96" t="s">
        <v>44</v>
      </c>
      <c r="F186" s="127" t="str">
        <f t="shared" si="18"/>
        <v>AUDITORÍA INTERNA PROCESO DE AUTORIDAD AMBIENTAL - DIRECCIÓN TERRITORIAL CARIBE VIGENCIA 2021</v>
      </c>
      <c r="G186" s="128">
        <v>44461</v>
      </c>
      <c r="H186" s="129" t="s">
        <v>45</v>
      </c>
      <c r="I186" s="187">
        <v>46</v>
      </c>
      <c r="J186" s="127" t="s">
        <v>570</v>
      </c>
      <c r="K186" s="127" t="s">
        <v>571</v>
      </c>
      <c r="L186" s="129" t="s">
        <v>417</v>
      </c>
      <c r="M186" s="129" t="s">
        <v>63</v>
      </c>
      <c r="N186" s="129" t="s">
        <v>444</v>
      </c>
      <c r="O186" s="126" t="s">
        <v>87</v>
      </c>
      <c r="P186" s="127" t="s">
        <v>526</v>
      </c>
      <c r="Q186" s="130">
        <v>44743</v>
      </c>
      <c r="R186" s="130">
        <v>44985</v>
      </c>
      <c r="S186" s="131"/>
      <c r="T186" s="132"/>
      <c r="U186" s="133" t="s">
        <v>446</v>
      </c>
      <c r="V186" s="133" t="s">
        <v>90</v>
      </c>
      <c r="W186" s="133">
        <v>8</v>
      </c>
      <c r="Z186" s="194" t="s">
        <v>447</v>
      </c>
      <c r="AA186" s="124" t="s">
        <v>65</v>
      </c>
      <c r="AB186" s="142" t="s">
        <v>77</v>
      </c>
      <c r="AC186" s="126" t="s">
        <v>50</v>
      </c>
      <c r="AD186" s="134"/>
      <c r="AE186" s="134" t="str">
        <f t="shared" ca="1" si="2"/>
        <v/>
      </c>
      <c r="AF186" s="137">
        <v>1</v>
      </c>
      <c r="AG186" s="126"/>
      <c r="AH186" s="126"/>
      <c r="AI186" s="126"/>
      <c r="AJ186" s="126" t="str">
        <f t="shared" ca="1" si="3"/>
        <v>CUMPLIDA</v>
      </c>
      <c r="AK186" s="126" t="e">
        <f t="shared" ca="1" si="4"/>
        <v>#NAME?</v>
      </c>
      <c r="AL186" s="124" t="s">
        <v>572</v>
      </c>
      <c r="AM186" s="141">
        <v>45559</v>
      </c>
    </row>
    <row r="187" spans="1:39" ht="18.75" customHeight="1">
      <c r="A187" s="127" t="s">
        <v>58</v>
      </c>
      <c r="B187" s="125">
        <v>185</v>
      </c>
      <c r="C187" s="126" t="e">
        <f ca="1">IF(OR(H187&lt;&gt;"", J187&lt;&gt;"", O187&lt;&gt;""),
    _xludf.TEXTJOIN("-", TRUE,
        IF(H187="NO CONFORMIDAD", "NC", IF(H187="OBSERVACIÓN", "OB", "Error")),I187,
IF(O187="CORRECCIÓN", "C", IF(O187="ACCIÓN CORRECTIVA", "AC", IF(O187="ACCIÓN DE MEJORA", "AM","Error"))),
        VLOOKUP(E187, Opciones!A$1:B$13, 2, FALSE),
        VLOOKUP(M187, Opciones!D$1:E$92, 2, FALSE),
        YEAR(G187)
    ),
"")</f>
        <v>#NAME?</v>
      </c>
      <c r="D187" s="126" t="e">
        <f t="shared" ca="1" si="6"/>
        <v>#NAME?</v>
      </c>
      <c r="E187" s="96" t="s">
        <v>44</v>
      </c>
      <c r="F187" s="127" t="str">
        <f t="shared" si="18"/>
        <v>AUDITORÍA INTERNA PROCESO DE AUTORIDAD AMBIENTAL - DIRECCIÓN TERRITORIAL CARIBE VIGENCIA 2021</v>
      </c>
      <c r="G187" s="128">
        <v>44461</v>
      </c>
      <c r="H187" s="129" t="s">
        <v>45</v>
      </c>
      <c r="I187" s="187">
        <v>47</v>
      </c>
      <c r="J187" s="127" t="s">
        <v>573</v>
      </c>
      <c r="K187" s="127" t="s">
        <v>574</v>
      </c>
      <c r="L187" s="129" t="s">
        <v>417</v>
      </c>
      <c r="M187" s="129" t="s">
        <v>63</v>
      </c>
      <c r="N187" s="129" t="s">
        <v>444</v>
      </c>
      <c r="O187" s="126" t="s">
        <v>87</v>
      </c>
      <c r="P187" s="127" t="s">
        <v>468</v>
      </c>
      <c r="Q187" s="130">
        <v>44743</v>
      </c>
      <c r="R187" s="130">
        <v>44985</v>
      </c>
      <c r="S187" s="131"/>
      <c r="T187" s="132"/>
      <c r="U187" s="133" t="s">
        <v>312</v>
      </c>
      <c r="V187" s="133" t="s">
        <v>90</v>
      </c>
      <c r="W187" s="133">
        <v>4</v>
      </c>
      <c r="Z187" s="194" t="s">
        <v>447</v>
      </c>
      <c r="AA187" s="124" t="s">
        <v>65</v>
      </c>
      <c r="AB187" s="142" t="s">
        <v>77</v>
      </c>
      <c r="AC187" s="126" t="s">
        <v>50</v>
      </c>
      <c r="AD187" s="134"/>
      <c r="AE187" s="134" t="str">
        <f t="shared" ca="1" si="2"/>
        <v/>
      </c>
      <c r="AF187" s="137">
        <v>1</v>
      </c>
      <c r="AG187" s="126"/>
      <c r="AH187" s="126"/>
      <c r="AI187" s="126"/>
      <c r="AJ187" s="126" t="str">
        <f t="shared" ca="1" si="3"/>
        <v>CUMPLIDA</v>
      </c>
      <c r="AK187" s="126" t="e">
        <f t="shared" ca="1" si="4"/>
        <v>#NAME?</v>
      </c>
      <c r="AL187" s="124" t="s">
        <v>575</v>
      </c>
      <c r="AM187" s="141">
        <v>45559</v>
      </c>
    </row>
    <row r="188" spans="1:39" ht="18.75" customHeight="1">
      <c r="A188" s="127" t="s">
        <v>58</v>
      </c>
      <c r="B188" s="125">
        <v>186</v>
      </c>
      <c r="C188" s="126" t="e">
        <f ca="1">IF(OR(H188&lt;&gt;"", J188&lt;&gt;"", O188&lt;&gt;""),
    _xludf.TEXTJOIN("-", TRUE,
        IF(H188="NO CONFORMIDAD", "NC", IF(H188="OBSERVACIÓN", "OB", "Error")),I188,
IF(O188="CORRECCIÓN", "C", IF(O188="ACCIÓN CORRECTIVA", "AC", IF(O188="ACCIÓN DE MEJORA", "AM","Error"))),
        VLOOKUP(E188, Opciones!A$1:B$13, 2, FALSE),
        VLOOKUP(M188, Opciones!D$1:E$92, 2, FALSE),
        YEAR(G188)
    ),
"")</f>
        <v>#NAME?</v>
      </c>
      <c r="D188" s="126" t="e">
        <f t="shared" ca="1" si="6"/>
        <v>#NAME?</v>
      </c>
      <c r="E188" s="96" t="s">
        <v>44</v>
      </c>
      <c r="F188" s="127" t="str">
        <f t="shared" si="18"/>
        <v>AUDITORÍA INTERNA PROCESO DE AUTORIDAD AMBIENTAL - DIRECCIÓN TERRITORIAL CARIBE VIGENCIA 2021</v>
      </c>
      <c r="G188" s="128">
        <v>44461</v>
      </c>
      <c r="H188" s="129" t="s">
        <v>45</v>
      </c>
      <c r="I188" s="187">
        <v>47</v>
      </c>
      <c r="J188" s="127" t="s">
        <v>573</v>
      </c>
      <c r="K188" s="127" t="s">
        <v>576</v>
      </c>
      <c r="L188" s="129" t="s">
        <v>417</v>
      </c>
      <c r="M188" s="129" t="s">
        <v>63</v>
      </c>
      <c r="N188" s="129" t="s">
        <v>444</v>
      </c>
      <c r="O188" s="126" t="s">
        <v>87</v>
      </c>
      <c r="P188" s="127" t="s">
        <v>534</v>
      </c>
      <c r="Q188" s="130">
        <v>44743</v>
      </c>
      <c r="R188" s="130">
        <v>44895</v>
      </c>
      <c r="S188" s="131"/>
      <c r="T188" s="132"/>
      <c r="U188" s="133" t="s">
        <v>485</v>
      </c>
      <c r="V188" s="133" t="s">
        <v>90</v>
      </c>
      <c r="W188" s="133">
        <v>2</v>
      </c>
      <c r="Z188" s="194" t="s">
        <v>447</v>
      </c>
      <c r="AA188" s="124" t="s">
        <v>65</v>
      </c>
      <c r="AB188" s="142" t="s">
        <v>77</v>
      </c>
      <c r="AC188" s="126" t="s">
        <v>50</v>
      </c>
      <c r="AD188" s="134"/>
      <c r="AE188" s="134" t="str">
        <f t="shared" ca="1" si="2"/>
        <v/>
      </c>
      <c r="AF188" s="137">
        <v>1</v>
      </c>
      <c r="AG188" s="126"/>
      <c r="AH188" s="126"/>
      <c r="AI188" s="126"/>
      <c r="AJ188" s="126" t="str">
        <f t="shared" ca="1" si="3"/>
        <v>CUMPLIDA</v>
      </c>
      <c r="AK188" s="126" t="e">
        <f t="shared" ca="1" si="4"/>
        <v>#NAME?</v>
      </c>
      <c r="AL188" s="124" t="s">
        <v>577</v>
      </c>
      <c r="AM188" s="141">
        <v>45559</v>
      </c>
    </row>
    <row r="189" spans="1:39" ht="18.75" customHeight="1">
      <c r="A189" s="131"/>
      <c r="B189" s="125">
        <v>187</v>
      </c>
      <c r="C189" s="126" t="e">
        <f ca="1">IF(OR(H189&lt;&gt;"", J189&lt;&gt;"", O189&lt;&gt;""),
    _xludf.TEXTJOIN("-", TRUE,
        IF(H189="NO CONFORMIDAD", "NC", IF(H189="OBSERVACIÓN", "OB", "Error")),I189,
IF(O189="CORRECCIÓN", "C", IF(O189="ACCIÓN CORRECTIVA", "AC", IF(O189="ACCIÓN DE MEJORA", "AM","Error"))),
        VLOOKUP(E189, Opciones!A$1:B$13, 2, FALSE),
        VLOOKUP(M189, Opciones!D$1:E$92, 2, FALSE),
        YEAR(G189)
    ),
"")</f>
        <v>#NAME?</v>
      </c>
      <c r="D189" s="126" t="e">
        <f t="shared" ca="1" si="6"/>
        <v>#NAME?</v>
      </c>
      <c r="E189" s="96" t="s">
        <v>44</v>
      </c>
      <c r="F189" s="127" t="str">
        <f t="shared" si="18"/>
        <v>AUDITORÍA INTERNA PROCESO DE AUTORIDAD AMBIENTAL - PARQUE NACIONAL NATURAL AMACAYACU VIGENCIA 2022</v>
      </c>
      <c r="G189" s="128">
        <v>44631</v>
      </c>
      <c r="H189" s="129" t="s">
        <v>45</v>
      </c>
      <c r="I189" s="187">
        <v>2</v>
      </c>
      <c r="J189" s="127" t="s">
        <v>578</v>
      </c>
      <c r="K189" s="127" t="s">
        <v>579</v>
      </c>
      <c r="L189" s="129" t="s">
        <v>417</v>
      </c>
      <c r="M189" s="129" t="s">
        <v>580</v>
      </c>
      <c r="N189" s="129" t="s">
        <v>444</v>
      </c>
      <c r="O189" s="126" t="s">
        <v>51</v>
      </c>
      <c r="P189" s="127" t="s">
        <v>581</v>
      </c>
      <c r="Q189" s="130">
        <v>44652</v>
      </c>
      <c r="R189" s="130">
        <v>45046</v>
      </c>
      <c r="S189" s="131"/>
      <c r="T189" s="132"/>
      <c r="U189" s="133" t="s">
        <v>582</v>
      </c>
      <c r="V189" s="133" t="s">
        <v>90</v>
      </c>
      <c r="W189" s="133">
        <v>1</v>
      </c>
      <c r="AA189" s="124" t="s">
        <v>85</v>
      </c>
      <c r="AB189" s="131"/>
      <c r="AC189" s="126"/>
      <c r="AD189" s="134"/>
      <c r="AE189" s="134" t="str">
        <f t="shared" ca="1" si="2"/>
        <v/>
      </c>
      <c r="AF189" s="137"/>
      <c r="AG189" s="126"/>
      <c r="AH189" s="126"/>
      <c r="AI189" s="130">
        <v>45272</v>
      </c>
      <c r="AJ189" s="126" t="str">
        <f t="shared" ca="1" si="3"/>
        <v>CERRADA</v>
      </c>
      <c r="AK189" s="126" t="e">
        <f t="shared" ca="1" si="4"/>
        <v>#NAME?</v>
      </c>
      <c r="AL189" s="124" t="s">
        <v>583</v>
      </c>
      <c r="AM189" s="136"/>
    </row>
    <row r="190" spans="1:39" ht="18.75" customHeight="1">
      <c r="A190" s="131"/>
      <c r="B190" s="125">
        <v>188</v>
      </c>
      <c r="C190" s="126" t="e">
        <f ca="1">IF(OR(H190&lt;&gt;"", J190&lt;&gt;"", O190&lt;&gt;""),
    _xludf.TEXTJOIN("-", TRUE,
        IF(H190="NO CONFORMIDAD", "NC", IF(H190="OBSERVACIÓN", "OB", "Error")),I190,
IF(O190="CORRECCIÓN", "C", IF(O190="ACCIÓN CORRECTIVA", "AC", IF(O190="ACCIÓN DE MEJORA", "AM","Error"))),
        VLOOKUP(E190, Opciones!A$1:B$13, 2, FALSE),
        VLOOKUP(M190, Opciones!D$1:E$92, 2, FALSE),
        YEAR(G190)
    ),
"")</f>
        <v>#NAME?</v>
      </c>
      <c r="D190" s="126" t="e">
        <f t="shared" ca="1" si="6"/>
        <v>#NAME?</v>
      </c>
      <c r="E190" s="96" t="s">
        <v>44</v>
      </c>
      <c r="F190" s="127" t="str">
        <f t="shared" si="18"/>
        <v>AUDITORÍA INTERNA PROCESO DE AUTORIDAD AMBIENTAL - PARQUE NACIONAL NATURAL AMACAYACU VIGENCIA 2022</v>
      </c>
      <c r="G190" s="128">
        <v>44631</v>
      </c>
      <c r="H190" s="129" t="s">
        <v>45</v>
      </c>
      <c r="I190" s="187">
        <v>2</v>
      </c>
      <c r="J190" s="127" t="s">
        <v>584</v>
      </c>
      <c r="K190" s="127" t="s">
        <v>579</v>
      </c>
      <c r="L190" s="129" t="s">
        <v>417</v>
      </c>
      <c r="M190" s="129" t="s">
        <v>580</v>
      </c>
      <c r="N190" s="129" t="s">
        <v>444</v>
      </c>
      <c r="O190" s="126" t="s">
        <v>51</v>
      </c>
      <c r="P190" s="127" t="s">
        <v>585</v>
      </c>
      <c r="Q190" s="130">
        <v>44652</v>
      </c>
      <c r="R190" s="130">
        <v>45046</v>
      </c>
      <c r="S190" s="131"/>
      <c r="T190" s="132"/>
      <c r="U190" s="133" t="s">
        <v>586</v>
      </c>
      <c r="V190" s="133" t="s">
        <v>90</v>
      </c>
      <c r="W190" s="133">
        <v>2</v>
      </c>
      <c r="AA190" s="124" t="s">
        <v>85</v>
      </c>
      <c r="AB190" s="131"/>
      <c r="AC190" s="126"/>
      <c r="AD190" s="134"/>
      <c r="AE190" s="134" t="str">
        <f t="shared" ca="1" si="2"/>
        <v/>
      </c>
      <c r="AF190" s="137"/>
      <c r="AG190" s="126"/>
      <c r="AH190" s="126"/>
      <c r="AI190" s="130">
        <v>45272</v>
      </c>
      <c r="AJ190" s="126" t="str">
        <f t="shared" ca="1" si="3"/>
        <v>CERRADA</v>
      </c>
      <c r="AK190" s="126" t="e">
        <f t="shared" ca="1" si="4"/>
        <v>#NAME?</v>
      </c>
      <c r="AL190" s="124" t="s">
        <v>587</v>
      </c>
      <c r="AM190" s="136"/>
    </row>
    <row r="191" spans="1:39" ht="18.75" customHeight="1">
      <c r="A191" s="127" t="s">
        <v>99</v>
      </c>
      <c r="B191" s="125">
        <v>189</v>
      </c>
      <c r="C191" s="126" t="e">
        <f ca="1">IF(OR(H191&lt;&gt;"", J191&lt;&gt;"", O191&lt;&gt;""),
    _xludf.TEXTJOIN("-", TRUE,
        IF(H191="NO CONFORMIDAD", "NC", IF(H191="OBSERVACIÓN", "OB", "Error")),I191,
IF(O191="CORRECCIÓN", "C", IF(O191="ACCIÓN CORRECTIVA", "AC", IF(O191="ACCIÓN DE MEJORA", "AM","Error"))),
        VLOOKUP(E191, Opciones!A$1:B$13, 2, FALSE),
        VLOOKUP(M191, Opciones!D$1:E$92, 2, FALSE),
        YEAR(G191)
    ),
"")</f>
        <v>#NAME?</v>
      </c>
      <c r="D191" s="126" t="e">
        <f t="shared" ca="1" si="6"/>
        <v>#NAME?</v>
      </c>
      <c r="E191" s="96" t="s">
        <v>44</v>
      </c>
      <c r="F191" s="127" t="str">
        <f t="shared" si="18"/>
        <v>AUDITORÍA INTERNA PROCESO DE GESTIÓN CONTRACTUAL - DIRECCIÓN TERRITORIAL ANDES NORORIENTALES VIGENCIA 2021</v>
      </c>
      <c r="G191" s="128">
        <v>44536</v>
      </c>
      <c r="H191" s="129" t="s">
        <v>45</v>
      </c>
      <c r="I191" s="187">
        <v>1</v>
      </c>
      <c r="J191" s="127" t="s">
        <v>588</v>
      </c>
      <c r="K191" s="127">
        <v>0</v>
      </c>
      <c r="L191" s="129" t="s">
        <v>62</v>
      </c>
      <c r="M191" s="129" t="s">
        <v>589</v>
      </c>
      <c r="N191" s="129" t="s">
        <v>444</v>
      </c>
      <c r="O191" s="126" t="s">
        <v>87</v>
      </c>
      <c r="P191" s="127" t="s">
        <v>590</v>
      </c>
      <c r="Q191" s="130">
        <v>44820</v>
      </c>
      <c r="R191" s="130">
        <v>45138</v>
      </c>
      <c r="S191" s="131"/>
      <c r="T191" s="132"/>
      <c r="U191" s="133" t="s">
        <v>591</v>
      </c>
      <c r="V191" s="133" t="s">
        <v>90</v>
      </c>
      <c r="W191" s="133">
        <v>1</v>
      </c>
      <c r="AA191" s="124" t="s">
        <v>163</v>
      </c>
      <c r="AB191" s="131"/>
      <c r="AC191" s="126"/>
      <c r="AD191" s="134"/>
      <c r="AE191" s="134" t="str">
        <f t="shared" ca="1" si="2"/>
        <v/>
      </c>
      <c r="AF191" s="137"/>
      <c r="AG191" s="126"/>
      <c r="AH191" s="126"/>
      <c r="AI191" s="126"/>
      <c r="AJ191" s="126">
        <f t="shared" ca="1" si="3"/>
        <v>-610</v>
      </c>
      <c r="AK191" s="126" t="e">
        <f t="shared" ca="1" si="4"/>
        <v>#NAME?</v>
      </c>
      <c r="AL191" s="124" t="s">
        <v>592</v>
      </c>
      <c r="AM191" s="136"/>
    </row>
    <row r="192" spans="1:39" ht="18.75" customHeight="1">
      <c r="A192" s="127" t="s">
        <v>99</v>
      </c>
      <c r="B192" s="125">
        <v>190</v>
      </c>
      <c r="C192" s="126" t="e">
        <f ca="1">IF(OR(H192&lt;&gt;"", J192&lt;&gt;"", O192&lt;&gt;""),
    _xludf.TEXTJOIN("-", TRUE,
        IF(H192="NO CONFORMIDAD", "NC", IF(H192="OBSERVACIÓN", "OB", "Error")),I192,
IF(O192="CORRECCIÓN", "C", IF(O192="ACCIÓN CORRECTIVA", "AC", IF(O192="ACCIÓN DE MEJORA", "AM","Error"))),
        VLOOKUP(E192, Opciones!A$1:B$13, 2, FALSE),
        VLOOKUP(M192, Opciones!D$1:E$92, 2, FALSE),
        YEAR(G192)
    ),
"")</f>
        <v>#NAME?</v>
      </c>
      <c r="D192" s="126" t="e">
        <f t="shared" ca="1" si="6"/>
        <v>#NAME?</v>
      </c>
      <c r="E192" s="96" t="s">
        <v>44</v>
      </c>
      <c r="F192" s="127" t="str">
        <f t="shared" si="18"/>
        <v>AUDITORÍA INTERNA PROCESO DE GESTIÓN CONTRACTUAL - DIRECCIÓN TERRITORIAL ANDES NORORIENTALES VIGENCIA 2021</v>
      </c>
      <c r="G192" s="128">
        <v>44536</v>
      </c>
      <c r="H192" s="129" t="s">
        <v>45</v>
      </c>
      <c r="I192" s="187">
        <v>2</v>
      </c>
      <c r="J192" s="127" t="s">
        <v>593</v>
      </c>
      <c r="K192" s="127">
        <v>0</v>
      </c>
      <c r="L192" s="129" t="s">
        <v>62</v>
      </c>
      <c r="M192" s="129" t="s">
        <v>589</v>
      </c>
      <c r="N192" s="129" t="s">
        <v>444</v>
      </c>
      <c r="O192" s="126" t="s">
        <v>87</v>
      </c>
      <c r="P192" s="127" t="s">
        <v>594</v>
      </c>
      <c r="Q192" s="130">
        <v>44819</v>
      </c>
      <c r="R192" s="130">
        <v>45138</v>
      </c>
      <c r="S192" s="131"/>
      <c r="T192" s="132"/>
      <c r="U192" s="133" t="s">
        <v>595</v>
      </c>
      <c r="V192" s="133" t="s">
        <v>90</v>
      </c>
      <c r="W192" s="133">
        <v>1</v>
      </c>
      <c r="AA192" s="124" t="s">
        <v>163</v>
      </c>
      <c r="AB192" s="131"/>
      <c r="AC192" s="126"/>
      <c r="AD192" s="134"/>
      <c r="AE192" s="134" t="str">
        <f t="shared" ca="1" si="2"/>
        <v/>
      </c>
      <c r="AF192" s="137"/>
      <c r="AG192" s="126"/>
      <c r="AH192" s="126"/>
      <c r="AI192" s="126"/>
      <c r="AJ192" s="126">
        <f t="shared" ca="1" si="3"/>
        <v>-610</v>
      </c>
      <c r="AK192" s="126" t="e">
        <f t="shared" ca="1" si="4"/>
        <v>#NAME?</v>
      </c>
      <c r="AL192" s="124" t="s">
        <v>596</v>
      </c>
      <c r="AM192" s="136"/>
    </row>
    <row r="193" spans="1:39" ht="18.75" customHeight="1">
      <c r="A193" s="127" t="s">
        <v>99</v>
      </c>
      <c r="B193" s="125">
        <v>191</v>
      </c>
      <c r="C193" s="126" t="e">
        <f ca="1">IF(OR(H193&lt;&gt;"", J193&lt;&gt;"", O193&lt;&gt;""),
    _xludf.TEXTJOIN("-", TRUE,
        IF(H193="NO CONFORMIDAD", "NC", IF(H193="OBSERVACIÓN", "OB", "Error")),I193,
IF(O193="CORRECCIÓN", "C", IF(O193="ACCIÓN CORRECTIVA", "AC", IF(O193="ACCIÓN DE MEJORA", "AM","Error"))),
        VLOOKUP(E193, Opciones!A$1:B$13, 2, FALSE),
        VLOOKUP(M193, Opciones!D$1:E$92, 2, FALSE),
        YEAR(G193)
    ),
"")</f>
        <v>#NAME?</v>
      </c>
      <c r="D193" s="126" t="e">
        <f t="shared" ca="1" si="6"/>
        <v>#NAME?</v>
      </c>
      <c r="E193" s="96" t="s">
        <v>44</v>
      </c>
      <c r="F193" s="127" t="str">
        <f t="shared" si="18"/>
        <v>AUDITORÍA INTERNA PROCESO DE GESTIÓN CONTRACTUAL - DIRECCIÓN TERRITORIAL ANDES NORORIENTALES VIGENCIA 2021</v>
      </c>
      <c r="G193" s="128">
        <v>44536</v>
      </c>
      <c r="H193" s="129" t="s">
        <v>45</v>
      </c>
      <c r="I193" s="187">
        <v>3</v>
      </c>
      <c r="J193" s="127" t="s">
        <v>597</v>
      </c>
      <c r="L193" s="129" t="s">
        <v>62</v>
      </c>
      <c r="M193" s="129" t="s">
        <v>589</v>
      </c>
      <c r="N193" s="129" t="s">
        <v>444</v>
      </c>
      <c r="O193" s="126" t="s">
        <v>51</v>
      </c>
      <c r="P193" s="127" t="s">
        <v>598</v>
      </c>
      <c r="Q193" s="130">
        <v>44819</v>
      </c>
      <c r="R193" s="130">
        <v>45077</v>
      </c>
      <c r="S193" s="131"/>
      <c r="T193" s="132"/>
      <c r="U193" s="133" t="s">
        <v>599</v>
      </c>
      <c r="V193" s="133" t="s">
        <v>90</v>
      </c>
      <c r="W193" s="133">
        <v>1</v>
      </c>
      <c r="AA193" s="124" t="s">
        <v>163</v>
      </c>
      <c r="AB193" s="131"/>
      <c r="AC193" s="126"/>
      <c r="AD193" s="134"/>
      <c r="AE193" s="134" t="str">
        <f t="shared" ca="1" si="2"/>
        <v/>
      </c>
      <c r="AF193" s="137"/>
      <c r="AG193" s="126"/>
      <c r="AH193" s="126"/>
      <c r="AI193" s="126"/>
      <c r="AJ193" s="126">
        <f t="shared" ca="1" si="3"/>
        <v>-671</v>
      </c>
      <c r="AK193" s="126" t="e">
        <f t="shared" ca="1" si="4"/>
        <v>#NAME?</v>
      </c>
      <c r="AL193" s="124" t="s">
        <v>600</v>
      </c>
      <c r="AM193" s="136"/>
    </row>
    <row r="194" spans="1:39" ht="18.75" customHeight="1">
      <c r="A194" s="127" t="s">
        <v>99</v>
      </c>
      <c r="B194" s="125">
        <v>192</v>
      </c>
      <c r="C194" s="126" t="e">
        <f ca="1">IF(OR(H194&lt;&gt;"", J194&lt;&gt;"", O194&lt;&gt;""),
    _xludf.TEXTJOIN("-", TRUE,
        IF(H194="NO CONFORMIDAD", "NC", IF(H194="OBSERVACIÓN", "OB", "Error")),I194,
IF(O194="CORRECCIÓN", "C", IF(O194="ACCIÓN CORRECTIVA", "AC", IF(O194="ACCIÓN DE MEJORA", "AM","Error"))),
        VLOOKUP(E194, Opciones!A$1:B$13, 2, FALSE),
        VLOOKUP(M194, Opciones!D$1:E$92, 2, FALSE),
        YEAR(G194)
    ),
"")</f>
        <v>#NAME?</v>
      </c>
      <c r="D194" s="126" t="e">
        <f t="shared" ca="1" si="6"/>
        <v>#NAME?</v>
      </c>
      <c r="E194" s="96" t="s">
        <v>44</v>
      </c>
      <c r="F194" s="127" t="str">
        <f t="shared" si="18"/>
        <v>AUDITORÍA INTERNA PROCESO DE GESTIÓN CONTRACTUAL - DIRECCIÓN TERRITORIAL ANDES NORORIENTALES VIGENCIA 2021</v>
      </c>
      <c r="G194" s="128">
        <v>44536</v>
      </c>
      <c r="H194" s="129" t="s">
        <v>45</v>
      </c>
      <c r="I194" s="187">
        <v>8</v>
      </c>
      <c r="J194" s="127" t="s">
        <v>601</v>
      </c>
      <c r="K194" s="127">
        <v>0</v>
      </c>
      <c r="L194" s="129" t="s">
        <v>62</v>
      </c>
      <c r="M194" s="129" t="s">
        <v>589</v>
      </c>
      <c r="N194" s="129" t="s">
        <v>444</v>
      </c>
      <c r="O194" s="126" t="s">
        <v>51</v>
      </c>
      <c r="P194" s="127" t="s">
        <v>602</v>
      </c>
      <c r="Q194" s="130">
        <v>44819</v>
      </c>
      <c r="R194" s="130">
        <v>45138</v>
      </c>
      <c r="S194" s="131"/>
      <c r="T194" s="132"/>
      <c r="U194" s="133" t="s">
        <v>603</v>
      </c>
      <c r="V194" s="133" t="s">
        <v>90</v>
      </c>
      <c r="W194" s="133">
        <v>2</v>
      </c>
      <c r="AA194" s="124" t="s">
        <v>163</v>
      </c>
      <c r="AB194" s="131"/>
      <c r="AC194" s="126"/>
      <c r="AD194" s="134"/>
      <c r="AE194" s="134" t="str">
        <f t="shared" ca="1" si="2"/>
        <v/>
      </c>
      <c r="AF194" s="137"/>
      <c r="AG194" s="126"/>
      <c r="AH194" s="126"/>
      <c r="AI194" s="126"/>
      <c r="AJ194" s="126">
        <f t="shared" ca="1" si="3"/>
        <v>-610</v>
      </c>
      <c r="AK194" s="126" t="e">
        <f t="shared" ca="1" si="4"/>
        <v>#NAME?</v>
      </c>
      <c r="AL194" s="124" t="s">
        <v>604</v>
      </c>
      <c r="AM194" s="136"/>
    </row>
    <row r="195" spans="1:39" ht="18.75" customHeight="1">
      <c r="A195" s="127" t="s">
        <v>99</v>
      </c>
      <c r="B195" s="125">
        <v>193</v>
      </c>
      <c r="C195" s="126" t="e">
        <f ca="1">IF(OR(H195&lt;&gt;"", J195&lt;&gt;"", O195&lt;&gt;""),
    _xludf.TEXTJOIN("-", TRUE,
        IF(H195="NO CONFORMIDAD", "NC", IF(H195="OBSERVACIÓN", "OB", "Error")),I195,
IF(O195="CORRECCIÓN", "C", IF(O195="ACCIÓN CORRECTIVA", "AC", IF(O195="ACCIÓN DE MEJORA", "AM","Error"))),
        VLOOKUP(E195, Opciones!A$1:B$13, 2, FALSE),
        VLOOKUP(M195, Opciones!D$1:E$92, 2, FALSE),
        YEAR(G195)
    ),
"")</f>
        <v>#NAME?</v>
      </c>
      <c r="D195" s="126" t="e">
        <f t="shared" ca="1" si="6"/>
        <v>#NAME?</v>
      </c>
      <c r="E195" s="96" t="s">
        <v>44</v>
      </c>
      <c r="F195" s="127" t="str">
        <f t="shared" si="18"/>
        <v>AUDITORÍA INTERNA PROCESO DE GESTIÓN CONTRACTUAL - DIRECCIÓN TERRITORIAL ANDES NORORIENTALES VIGENCIA 2021</v>
      </c>
      <c r="G195" s="128">
        <v>44536</v>
      </c>
      <c r="H195" s="129" t="s">
        <v>45</v>
      </c>
      <c r="I195" s="187">
        <v>8</v>
      </c>
      <c r="J195" s="127" t="s">
        <v>601</v>
      </c>
      <c r="L195" s="129" t="s">
        <v>62</v>
      </c>
      <c r="M195" s="129" t="s">
        <v>589</v>
      </c>
      <c r="N195" s="129" t="s">
        <v>444</v>
      </c>
      <c r="O195" s="126" t="s">
        <v>87</v>
      </c>
      <c r="P195" s="127" t="s">
        <v>605</v>
      </c>
      <c r="Q195" s="130">
        <v>44819</v>
      </c>
      <c r="R195" s="130">
        <v>45138</v>
      </c>
      <c r="S195" s="131"/>
      <c r="T195" s="132"/>
      <c r="U195" s="133" t="s">
        <v>606</v>
      </c>
      <c r="V195" s="133" t="s">
        <v>90</v>
      </c>
      <c r="W195" s="133">
        <v>1</v>
      </c>
      <c r="AA195" s="124" t="s">
        <v>163</v>
      </c>
      <c r="AB195" s="131"/>
      <c r="AC195" s="126"/>
      <c r="AD195" s="134"/>
      <c r="AE195" s="134" t="str">
        <f t="shared" ca="1" si="2"/>
        <v/>
      </c>
      <c r="AF195" s="137"/>
      <c r="AG195" s="126"/>
      <c r="AH195" s="126"/>
      <c r="AI195" s="126"/>
      <c r="AJ195" s="126">
        <f t="shared" ca="1" si="3"/>
        <v>-610</v>
      </c>
      <c r="AK195" s="126" t="e">
        <f t="shared" ca="1" si="4"/>
        <v>#NAME?</v>
      </c>
      <c r="AL195" s="124" t="s">
        <v>607</v>
      </c>
      <c r="AM195" s="136"/>
    </row>
    <row r="196" spans="1:39" ht="18.75" customHeight="1">
      <c r="A196" s="127" t="s">
        <v>99</v>
      </c>
      <c r="B196" s="125">
        <v>194</v>
      </c>
      <c r="C196" s="126" t="e">
        <f ca="1">IF(OR(H196&lt;&gt;"", J196&lt;&gt;"", O196&lt;&gt;""),
    _xludf.TEXTJOIN("-", TRUE,
        IF(H196="NO CONFORMIDAD", "NC", IF(H196="OBSERVACIÓN", "OB", "Error")),I196,
IF(O196="CORRECCIÓN", "C", IF(O196="ACCIÓN CORRECTIVA", "AC", IF(O196="ACCIÓN DE MEJORA", "AM","Error"))),
        VLOOKUP(E196, Opciones!A$1:B$13, 2, FALSE),
        VLOOKUP(M196, Opciones!D$1:E$92, 2, FALSE),
        YEAR(G196)
    ),
"")</f>
        <v>#NAME?</v>
      </c>
      <c r="D196" s="126" t="e">
        <f t="shared" ca="1" si="6"/>
        <v>#NAME?</v>
      </c>
      <c r="E196" s="96" t="s">
        <v>44</v>
      </c>
      <c r="F196" s="127" t="str">
        <f t="shared" si="18"/>
        <v>AUDITORÍA INTERNA PROCESO DE GESTIÓN CONTRACTUAL - DIRECCIÓN TERRITORIAL ANDES NORORIENTALES VIGENCIA 2021</v>
      </c>
      <c r="G196" s="128">
        <v>44536</v>
      </c>
      <c r="H196" s="129" t="s">
        <v>45</v>
      </c>
      <c r="I196" s="187">
        <v>11</v>
      </c>
      <c r="J196" s="127" t="s">
        <v>608</v>
      </c>
      <c r="K196" s="127">
        <v>0</v>
      </c>
      <c r="L196" s="129" t="s">
        <v>62</v>
      </c>
      <c r="M196" s="129" t="s">
        <v>589</v>
      </c>
      <c r="N196" s="129" t="s">
        <v>444</v>
      </c>
      <c r="O196" s="126" t="s">
        <v>51</v>
      </c>
      <c r="P196" s="127" t="s">
        <v>609</v>
      </c>
      <c r="Q196" s="130">
        <v>44819</v>
      </c>
      <c r="R196" s="130">
        <v>45138</v>
      </c>
      <c r="S196" s="131"/>
      <c r="T196" s="132"/>
      <c r="U196" s="133" t="s">
        <v>610</v>
      </c>
      <c r="V196" s="133" t="s">
        <v>90</v>
      </c>
      <c r="W196" s="133">
        <v>1</v>
      </c>
      <c r="AA196" s="124" t="s">
        <v>163</v>
      </c>
      <c r="AB196" s="131"/>
      <c r="AC196" s="126"/>
      <c r="AD196" s="134"/>
      <c r="AE196" s="134" t="str">
        <f t="shared" ca="1" si="2"/>
        <v/>
      </c>
      <c r="AF196" s="137"/>
      <c r="AG196" s="126"/>
      <c r="AH196" s="126"/>
      <c r="AI196" s="126"/>
      <c r="AJ196" s="126">
        <f t="shared" ca="1" si="3"/>
        <v>-610</v>
      </c>
      <c r="AK196" s="126" t="e">
        <f t="shared" ca="1" si="4"/>
        <v>#NAME?</v>
      </c>
      <c r="AL196" s="124" t="s">
        <v>611</v>
      </c>
      <c r="AM196" s="136"/>
    </row>
    <row r="197" spans="1:39" ht="18.75" customHeight="1">
      <c r="A197" s="127" t="s">
        <v>99</v>
      </c>
      <c r="B197" s="125">
        <v>195</v>
      </c>
      <c r="C197" s="126" t="e">
        <f ca="1">IF(OR(H197&lt;&gt;"", J197&lt;&gt;"", O197&lt;&gt;""),
    _xludf.TEXTJOIN("-", TRUE,
        IF(H197="NO CONFORMIDAD", "NC", IF(H197="OBSERVACIÓN", "OB", "Error")),I197,
IF(O197="CORRECCIÓN", "C", IF(O197="ACCIÓN CORRECTIVA", "AC", IF(O197="ACCIÓN DE MEJORA", "AM","Error"))),
        VLOOKUP(E197, Opciones!A$1:B$13, 2, FALSE),
        VLOOKUP(M197, Opciones!D$1:E$92, 2, FALSE),
        YEAR(G197)
    ),
"")</f>
        <v>#NAME?</v>
      </c>
      <c r="D197" s="126" t="e">
        <f t="shared" ca="1" si="6"/>
        <v>#NAME?</v>
      </c>
      <c r="E197" s="96" t="s">
        <v>44</v>
      </c>
      <c r="F197" s="127" t="str">
        <f t="shared" si="18"/>
        <v>AUDITORÍA INTERNA PROCESO DE GESTIÓN CONTRACTUAL - DIRECCIÓN TERRITORIAL ANDES NORORIENTALES VIGENCIA 2021</v>
      </c>
      <c r="G197" s="128">
        <v>44536</v>
      </c>
      <c r="H197" s="129" t="s">
        <v>45</v>
      </c>
      <c r="I197" s="187">
        <v>17</v>
      </c>
      <c r="J197" s="127" t="s">
        <v>612</v>
      </c>
      <c r="L197" s="129" t="s">
        <v>62</v>
      </c>
      <c r="M197" s="129" t="s">
        <v>589</v>
      </c>
      <c r="N197" s="129" t="s">
        <v>444</v>
      </c>
      <c r="O197" s="126" t="s">
        <v>87</v>
      </c>
      <c r="P197" s="127" t="s">
        <v>613</v>
      </c>
      <c r="Q197" s="130">
        <v>44819</v>
      </c>
      <c r="R197" s="130">
        <v>45077</v>
      </c>
      <c r="S197" s="131"/>
      <c r="T197" s="132"/>
      <c r="U197" s="133" t="s">
        <v>614</v>
      </c>
      <c r="V197" s="133" t="s">
        <v>90</v>
      </c>
      <c r="W197" s="133">
        <v>1</v>
      </c>
      <c r="AA197" s="124" t="s">
        <v>163</v>
      </c>
      <c r="AB197" s="131"/>
      <c r="AC197" s="126"/>
      <c r="AD197" s="134"/>
      <c r="AE197" s="134" t="str">
        <f t="shared" ca="1" si="2"/>
        <v/>
      </c>
      <c r="AF197" s="137"/>
      <c r="AG197" s="126"/>
      <c r="AH197" s="126"/>
      <c r="AI197" s="126"/>
      <c r="AJ197" s="126">
        <f t="shared" ca="1" si="3"/>
        <v>-671</v>
      </c>
      <c r="AK197" s="126" t="e">
        <f t="shared" ca="1" si="4"/>
        <v>#NAME?</v>
      </c>
      <c r="AL197" s="124" t="s">
        <v>615</v>
      </c>
      <c r="AM197" s="136"/>
    </row>
    <row r="198" spans="1:39" ht="18.75" customHeight="1">
      <c r="A198" s="127" t="s">
        <v>99</v>
      </c>
      <c r="B198" s="125">
        <v>196</v>
      </c>
      <c r="C198" s="126" t="e">
        <f ca="1">IF(OR(H198&lt;&gt;"", J198&lt;&gt;"", O198&lt;&gt;""),
    _xludf.TEXTJOIN("-", TRUE,
        IF(H198="NO CONFORMIDAD", "NC", IF(H198="OBSERVACIÓN", "OB", "Error")),I198,
IF(O198="CORRECCIÓN", "C", IF(O198="ACCIÓN CORRECTIVA", "AC", IF(O198="ACCIÓN DE MEJORA", "AM","Error"))),
        VLOOKUP(E198, Opciones!A$1:B$13, 2, FALSE),
        VLOOKUP(M198, Opciones!D$1:E$92, 2, FALSE),
        YEAR(G198)
    ),
"")</f>
        <v>#NAME?</v>
      </c>
      <c r="D198" s="126" t="e">
        <f t="shared" ca="1" si="6"/>
        <v>#NAME?</v>
      </c>
      <c r="E198" s="96" t="s">
        <v>44</v>
      </c>
      <c r="F198" s="127" t="str">
        <f t="shared" si="18"/>
        <v>AUDITORÍA INTERNA PROCESO DE GESTIÓN CONTRACTUAL - DIRECCIÓN TERRITORIAL ANDES NORORIENTALES VIGENCIA 2021</v>
      </c>
      <c r="G198" s="128">
        <v>44536</v>
      </c>
      <c r="H198" s="129" t="s">
        <v>45</v>
      </c>
      <c r="I198" s="187">
        <v>19</v>
      </c>
      <c r="J198" s="127" t="s">
        <v>616</v>
      </c>
      <c r="K198" s="127">
        <v>0</v>
      </c>
      <c r="L198" s="129" t="s">
        <v>62</v>
      </c>
      <c r="M198" s="129" t="s">
        <v>589</v>
      </c>
      <c r="N198" s="129" t="s">
        <v>444</v>
      </c>
      <c r="O198" s="126" t="s">
        <v>51</v>
      </c>
      <c r="P198" s="127" t="s">
        <v>617</v>
      </c>
      <c r="Q198" s="130">
        <v>44819</v>
      </c>
      <c r="R198" s="130">
        <v>45138</v>
      </c>
      <c r="S198" s="131"/>
      <c r="T198" s="132"/>
      <c r="U198" s="133" t="s">
        <v>618</v>
      </c>
      <c r="V198" s="133" t="s">
        <v>90</v>
      </c>
      <c r="W198" s="133">
        <v>2</v>
      </c>
      <c r="AA198" s="124" t="s">
        <v>163</v>
      </c>
      <c r="AB198" s="131"/>
      <c r="AC198" s="126"/>
      <c r="AD198" s="134"/>
      <c r="AE198" s="134" t="str">
        <f t="shared" ca="1" si="2"/>
        <v/>
      </c>
      <c r="AF198" s="137"/>
      <c r="AG198" s="126"/>
      <c r="AH198" s="126"/>
      <c r="AI198" s="130">
        <v>45156</v>
      </c>
      <c r="AJ198" s="126" t="str">
        <f t="shared" ca="1" si="3"/>
        <v>CERRADA</v>
      </c>
      <c r="AK198" s="126" t="e">
        <f t="shared" ca="1" si="4"/>
        <v>#NAME?</v>
      </c>
      <c r="AL198" s="124" t="s">
        <v>619</v>
      </c>
      <c r="AM198" s="136"/>
    </row>
    <row r="199" spans="1:39" ht="18.75" customHeight="1">
      <c r="A199" s="127" t="s">
        <v>99</v>
      </c>
      <c r="B199" s="125">
        <v>197</v>
      </c>
      <c r="C199" s="126" t="e">
        <f ca="1">IF(OR(H199&lt;&gt;"", J199&lt;&gt;"", O199&lt;&gt;""),
    _xludf.TEXTJOIN("-", TRUE,
        IF(H199="NO CONFORMIDAD", "NC", IF(H199="OBSERVACIÓN", "OB", "Error")),I199,
IF(O199="CORRECCIÓN", "C", IF(O199="ACCIÓN CORRECTIVA", "AC", IF(O199="ACCIÓN DE MEJORA", "AM","Error"))),
        VLOOKUP(E199, Opciones!A$1:B$13, 2, FALSE),
        VLOOKUP(M199, Opciones!D$1:E$92, 2, FALSE),
        YEAR(G199)
    ),
"")</f>
        <v>#NAME?</v>
      </c>
      <c r="D199" s="126" t="e">
        <f t="shared" ca="1" si="6"/>
        <v>#NAME?</v>
      </c>
      <c r="E199" s="96" t="s">
        <v>44</v>
      </c>
      <c r="F199" s="127" t="str">
        <f t="shared" si="18"/>
        <v>AUDITORÍA INTERNA PROCESO DE GESTIÓN CONTRACTUAL - DIRECCIÓN TERRITORIAL ANDES NORORIENTALES VIGENCIA 2021</v>
      </c>
      <c r="G199" s="128">
        <v>44536</v>
      </c>
      <c r="H199" s="129" t="s">
        <v>290</v>
      </c>
      <c r="I199" s="187">
        <v>1</v>
      </c>
      <c r="J199" s="127" t="s">
        <v>620</v>
      </c>
      <c r="K199" s="127">
        <v>0</v>
      </c>
      <c r="L199" s="129" t="s">
        <v>62</v>
      </c>
      <c r="M199" s="129" t="s">
        <v>589</v>
      </c>
      <c r="N199" s="129"/>
      <c r="O199" s="126" t="s">
        <v>255</v>
      </c>
      <c r="P199" s="127" t="s">
        <v>621</v>
      </c>
      <c r="Q199" s="130">
        <v>44819</v>
      </c>
      <c r="R199" s="130">
        <v>45138</v>
      </c>
      <c r="S199" s="131"/>
      <c r="T199" s="132"/>
      <c r="U199" s="133" t="s">
        <v>622</v>
      </c>
      <c r="V199" s="133" t="s">
        <v>90</v>
      </c>
      <c r="W199" s="133">
        <v>1</v>
      </c>
      <c r="AA199" s="124" t="s">
        <v>163</v>
      </c>
      <c r="AB199" s="131"/>
      <c r="AC199" s="126"/>
      <c r="AD199" s="134"/>
      <c r="AE199" s="134" t="str">
        <f t="shared" ca="1" si="2"/>
        <v/>
      </c>
      <c r="AF199" s="137"/>
      <c r="AG199" s="126"/>
      <c r="AH199" s="126"/>
      <c r="AI199" s="126"/>
      <c r="AJ199" s="126">
        <f t="shared" ca="1" si="3"/>
        <v>-610</v>
      </c>
      <c r="AK199" s="126" t="e">
        <f t="shared" ca="1" si="4"/>
        <v>#NAME?</v>
      </c>
      <c r="AL199" s="124" t="s">
        <v>623</v>
      </c>
      <c r="AM199" s="136"/>
    </row>
    <row r="200" spans="1:39" ht="18.75" customHeight="1">
      <c r="A200" s="127" t="s">
        <v>77</v>
      </c>
      <c r="B200" s="125">
        <v>198</v>
      </c>
      <c r="C200" s="126" t="e">
        <f ca="1">IF(OR(H200&lt;&gt;"", J200&lt;&gt;"", O200&lt;&gt;""),
    _xludf.TEXTJOIN("-", TRUE,
        IF(H200="NO CONFORMIDAD", "NC", IF(H200="OBSERVACIÓN", "OB", "Error")),I200,
IF(O200="CORRECCIÓN", "C", IF(O200="ACCIÓN CORRECTIVA", "AC", IF(O200="ACCIÓN DE MEJORA", "AM","Error"))),
        VLOOKUP(E200, Opciones!A$1:B$13, 2, FALSE),
        VLOOKUP(M200, Opciones!D$1:E$92, 2, FALSE),
        YEAR(G200)
    ),
"")</f>
        <v>#NAME?</v>
      </c>
      <c r="D200" s="126" t="e">
        <f t="shared" ca="1" si="6"/>
        <v>#NAME?</v>
      </c>
      <c r="E200" s="96" t="s">
        <v>44</v>
      </c>
      <c r="F200" s="127" t="str">
        <f t="shared" si="18"/>
        <v>AUDITORÍA INTERNA PROCESO DE GESTIÓN CONTRACTUAL - GRUPO DE CONTRATOS VIGENCIA 2021</v>
      </c>
      <c r="G200" s="128">
        <v>44383</v>
      </c>
      <c r="H200" s="129" t="s">
        <v>45</v>
      </c>
      <c r="I200" s="187">
        <v>8</v>
      </c>
      <c r="J200" s="127" t="s">
        <v>624</v>
      </c>
      <c r="K200" s="127" t="s">
        <v>625</v>
      </c>
      <c r="L200" s="129" t="s">
        <v>62</v>
      </c>
      <c r="M200" s="129" t="s">
        <v>626</v>
      </c>
      <c r="N200" s="129" t="s">
        <v>50</v>
      </c>
      <c r="O200" s="126" t="s">
        <v>51</v>
      </c>
      <c r="P200" s="127" t="s">
        <v>627</v>
      </c>
      <c r="Q200" s="130">
        <v>44792</v>
      </c>
      <c r="R200" s="130">
        <v>45000</v>
      </c>
      <c r="S200" s="131"/>
      <c r="T200" s="132"/>
      <c r="U200" s="133" t="s">
        <v>628</v>
      </c>
      <c r="V200" s="133" t="s">
        <v>84</v>
      </c>
      <c r="W200" s="133">
        <v>1</v>
      </c>
      <c r="AA200" s="124" t="s">
        <v>629</v>
      </c>
      <c r="AB200" s="131"/>
      <c r="AC200" s="126"/>
      <c r="AD200" s="134"/>
      <c r="AE200" s="134" t="str">
        <f t="shared" ca="1" si="2"/>
        <v/>
      </c>
      <c r="AF200" s="137"/>
      <c r="AG200" s="126"/>
      <c r="AH200" s="126"/>
      <c r="AI200" s="130">
        <v>45168</v>
      </c>
      <c r="AJ200" s="126" t="str">
        <f t="shared" ca="1" si="3"/>
        <v>CERRADA</v>
      </c>
      <c r="AK200" s="126" t="e">
        <f t="shared" ca="1" si="4"/>
        <v>#NAME?</v>
      </c>
      <c r="AL200" s="124" t="s">
        <v>630</v>
      </c>
      <c r="AM200" s="136"/>
    </row>
    <row r="201" spans="1:39" ht="18.75" customHeight="1">
      <c r="A201" s="127" t="s">
        <v>157</v>
      </c>
      <c r="B201" s="125">
        <v>199</v>
      </c>
      <c r="C201" s="126" t="e">
        <f ca="1">IF(OR(H201&lt;&gt;"", J201&lt;&gt;"", O201&lt;&gt;""),
    _xludf.TEXTJOIN("-", TRUE,
        IF(H201="NO CONFORMIDAD", "NC", IF(H201="OBSERVACIÓN", "OB", "Error")),I201,
IF(O201="CORRECCIÓN", "C", IF(O201="ACCIÓN CORRECTIVA", "AC", IF(O201="ACCIÓN DE MEJORA", "AM","Error"))),
        VLOOKUP(E201, Opciones!A$1:B$13, 2, FALSE),
        VLOOKUP(M201, Opciones!D$1:E$92, 2, FALSE),
        YEAR(G201)
    ),
"")</f>
        <v>#NAME?</v>
      </c>
      <c r="D201" s="126" t="e">
        <f t="shared" ca="1" si="6"/>
        <v>#NAME?</v>
      </c>
      <c r="E201" s="96" t="s">
        <v>44</v>
      </c>
      <c r="F201" s="127" t="str">
        <f t="shared" si="18"/>
        <v>AUDITORÍA INTERNA PROCESO DE GESTIÓN CONTRACTUAL - DIRECCIÓN TERRITORIAL PACÍFICO VIGENCIA 2021</v>
      </c>
      <c r="G201" s="128">
        <v>44383</v>
      </c>
      <c r="H201" s="129" t="s">
        <v>45</v>
      </c>
      <c r="I201" s="187">
        <v>3</v>
      </c>
      <c r="J201" s="127" t="s">
        <v>631</v>
      </c>
      <c r="K201" s="127" t="s">
        <v>632</v>
      </c>
      <c r="L201" s="129" t="s">
        <v>62</v>
      </c>
      <c r="M201" s="129" t="s">
        <v>160</v>
      </c>
      <c r="N201" s="129" t="s">
        <v>50</v>
      </c>
      <c r="O201" s="126" t="s">
        <v>87</v>
      </c>
      <c r="P201" s="127" t="s">
        <v>633</v>
      </c>
      <c r="Q201" s="130">
        <v>44804</v>
      </c>
      <c r="R201" s="130">
        <v>44926</v>
      </c>
      <c r="S201" s="131"/>
      <c r="T201" s="132"/>
      <c r="U201" s="133" t="s">
        <v>634</v>
      </c>
      <c r="V201" s="133" t="s">
        <v>84</v>
      </c>
      <c r="W201" s="133">
        <v>1</v>
      </c>
      <c r="AA201" s="124" t="s">
        <v>163</v>
      </c>
      <c r="AB201" s="131"/>
      <c r="AC201" s="126"/>
      <c r="AD201" s="134"/>
      <c r="AE201" s="134" t="str">
        <f t="shared" ca="1" si="2"/>
        <v/>
      </c>
      <c r="AF201" s="137"/>
      <c r="AG201" s="126"/>
      <c r="AH201" s="126"/>
      <c r="AI201" s="126"/>
      <c r="AJ201" s="126">
        <f t="shared" ca="1" si="3"/>
        <v>-822</v>
      </c>
      <c r="AK201" s="126" t="e">
        <f t="shared" ca="1" si="4"/>
        <v>#NAME?</v>
      </c>
      <c r="AL201" s="124" t="s">
        <v>635</v>
      </c>
      <c r="AM201" s="136"/>
    </row>
    <row r="202" spans="1:39" ht="18.75" customHeight="1">
      <c r="A202" s="127" t="s">
        <v>157</v>
      </c>
      <c r="B202" s="125">
        <v>200</v>
      </c>
      <c r="C202" s="126" t="e">
        <f ca="1">IF(OR(H202&lt;&gt;"", J202&lt;&gt;"", O202&lt;&gt;""),
    _xludf.TEXTJOIN("-", TRUE,
        IF(H202="NO CONFORMIDAD", "NC", IF(H202="OBSERVACIÓN", "OB", "Error")),I202,
IF(O202="CORRECCIÓN", "C", IF(O202="ACCIÓN CORRECTIVA", "AC", IF(O202="ACCIÓN DE MEJORA", "AM","Error"))),
        VLOOKUP(E202, Opciones!A$1:B$13, 2, FALSE),
        VLOOKUP(M202, Opciones!D$1:E$92, 2, FALSE),
        YEAR(G202)
    ),
"")</f>
        <v>#NAME?</v>
      </c>
      <c r="D202" s="126" t="e">
        <f t="shared" ca="1" si="6"/>
        <v>#NAME?</v>
      </c>
      <c r="E202" s="96" t="s">
        <v>44</v>
      </c>
      <c r="F202" s="127" t="str">
        <f t="shared" si="18"/>
        <v>AUDITORÍA INTERNA PROCESO DE GESTIÓN CONTRACTUAL - DIRECCIÓN TERRITORIAL PACÍFICO VIGENCIA 2021</v>
      </c>
      <c r="G202" s="128">
        <v>44383</v>
      </c>
      <c r="H202" s="129" t="s">
        <v>45</v>
      </c>
      <c r="I202" s="187">
        <v>10</v>
      </c>
      <c r="J202" s="127" t="s">
        <v>636</v>
      </c>
      <c r="K202" s="127" t="s">
        <v>637</v>
      </c>
      <c r="L202" s="129" t="s">
        <v>62</v>
      </c>
      <c r="M202" s="129" t="s">
        <v>160</v>
      </c>
      <c r="N202" s="129" t="s">
        <v>50</v>
      </c>
      <c r="O202" s="126" t="s">
        <v>51</v>
      </c>
      <c r="P202" s="127" t="s">
        <v>638</v>
      </c>
      <c r="Q202" s="130">
        <v>44805</v>
      </c>
      <c r="R202" s="130">
        <v>44926</v>
      </c>
      <c r="S202" s="131"/>
      <c r="T202" s="132"/>
      <c r="U202" s="133" t="s">
        <v>639</v>
      </c>
      <c r="V202" s="133" t="s">
        <v>90</v>
      </c>
      <c r="W202" s="133">
        <v>1</v>
      </c>
      <c r="AA202" s="124" t="s">
        <v>163</v>
      </c>
      <c r="AB202" s="131"/>
      <c r="AC202" s="126"/>
      <c r="AD202" s="134"/>
      <c r="AE202" s="134" t="str">
        <f t="shared" ca="1" si="2"/>
        <v/>
      </c>
      <c r="AF202" s="137"/>
      <c r="AG202" s="126"/>
      <c r="AH202" s="126"/>
      <c r="AI202" s="126"/>
      <c r="AJ202" s="126">
        <f t="shared" ca="1" si="3"/>
        <v>-822</v>
      </c>
      <c r="AK202" s="126" t="e">
        <f t="shared" ca="1" si="4"/>
        <v>#NAME?</v>
      </c>
      <c r="AL202" s="124" t="s">
        <v>640</v>
      </c>
      <c r="AM202" s="136"/>
    </row>
    <row r="203" spans="1:39" ht="18.75" customHeight="1">
      <c r="A203" s="127" t="s">
        <v>157</v>
      </c>
      <c r="B203" s="125">
        <v>201</v>
      </c>
      <c r="C203" s="126" t="e">
        <f ca="1">IF(OR(H203&lt;&gt;"", J203&lt;&gt;"", O203&lt;&gt;""),
    _xludf.TEXTJOIN("-", TRUE,
        IF(H203="NO CONFORMIDAD", "NC", IF(H203="OBSERVACIÓN", "OB", "Error")),I203,
IF(O203="CORRECCIÓN", "C", IF(O203="ACCIÓN CORRECTIVA", "AC", IF(O203="ACCIÓN DE MEJORA", "AM","Error"))),
        VLOOKUP(E203, Opciones!A$1:B$13, 2, FALSE),
        VLOOKUP(M203, Opciones!D$1:E$92, 2, FALSE),
        YEAR(G203)
    ),
"")</f>
        <v>#NAME?</v>
      </c>
      <c r="D203" s="126" t="e">
        <f t="shared" ca="1" si="6"/>
        <v>#NAME?</v>
      </c>
      <c r="E203" s="96" t="s">
        <v>44</v>
      </c>
      <c r="F203" s="127" t="str">
        <f t="shared" si="18"/>
        <v>AUDITORÍA INTERNA PROCESO DE GESTIÓN CONTRACTUAL - DIRECCIÓN TERRITORIAL PACÍFICO VIGENCIA 2021</v>
      </c>
      <c r="G203" s="128">
        <v>44383</v>
      </c>
      <c r="H203" s="129" t="s">
        <v>45</v>
      </c>
      <c r="I203" s="187">
        <v>17</v>
      </c>
      <c r="J203" s="127" t="s">
        <v>641</v>
      </c>
      <c r="K203" s="127" t="s">
        <v>642</v>
      </c>
      <c r="L203" s="129" t="s">
        <v>62</v>
      </c>
      <c r="M203" s="129" t="s">
        <v>160</v>
      </c>
      <c r="N203" s="129" t="s">
        <v>50</v>
      </c>
      <c r="O203" s="126" t="s">
        <v>87</v>
      </c>
      <c r="P203" s="127" t="s">
        <v>643</v>
      </c>
      <c r="Q203" s="130">
        <v>44774</v>
      </c>
      <c r="R203" s="130">
        <v>44865</v>
      </c>
      <c r="S203" s="131"/>
      <c r="T203" s="132"/>
      <c r="U203" s="133" t="s">
        <v>644</v>
      </c>
      <c r="V203" s="133" t="s">
        <v>90</v>
      </c>
      <c r="W203" s="133">
        <v>4</v>
      </c>
      <c r="AA203" s="124" t="s">
        <v>163</v>
      </c>
      <c r="AB203" s="131"/>
      <c r="AC203" s="126"/>
      <c r="AD203" s="134"/>
      <c r="AE203" s="134" t="str">
        <f t="shared" ca="1" si="2"/>
        <v/>
      </c>
      <c r="AF203" s="137"/>
      <c r="AG203" s="126"/>
      <c r="AH203" s="126"/>
      <c r="AI203" s="126"/>
      <c r="AJ203" s="126">
        <f t="shared" ca="1" si="3"/>
        <v>-883</v>
      </c>
      <c r="AK203" s="126" t="e">
        <f t="shared" ca="1" si="4"/>
        <v>#NAME?</v>
      </c>
      <c r="AL203" s="124" t="s">
        <v>635</v>
      </c>
      <c r="AM203" s="136"/>
    </row>
    <row r="204" spans="1:39" ht="18.75" customHeight="1">
      <c r="A204" s="127" t="s">
        <v>157</v>
      </c>
      <c r="B204" s="125">
        <v>202</v>
      </c>
      <c r="C204" s="126" t="e">
        <f ca="1">IF(OR(H204&lt;&gt;"", J204&lt;&gt;"", O204&lt;&gt;""),
    _xludf.TEXTJOIN("-", TRUE,
        IF(H204="NO CONFORMIDAD", "NC", IF(H204="OBSERVACIÓN", "OB", "Error")),I204,
IF(O204="CORRECCIÓN", "C", IF(O204="ACCIÓN CORRECTIVA", "AC", IF(O204="ACCIÓN DE MEJORA", "AM","Error"))),
        VLOOKUP(E204, Opciones!A$1:B$13, 2, FALSE),
        VLOOKUP(M204, Opciones!D$1:E$92, 2, FALSE),
        YEAR(G204)
    ),
"")</f>
        <v>#NAME?</v>
      </c>
      <c r="D204" s="126" t="e">
        <f t="shared" ca="1" si="6"/>
        <v>#NAME?</v>
      </c>
      <c r="E204" s="96" t="s">
        <v>44</v>
      </c>
      <c r="F204" s="127" t="str">
        <f t="shared" si="18"/>
        <v>AUDITORÍA INTERNA PROCESO DE GESTIÓN CONTRACTUAL - DIRECCIÓN TERRITORIAL PACÍFICO VIGENCIA 2021</v>
      </c>
      <c r="G204" s="128">
        <v>44383</v>
      </c>
      <c r="H204" s="129" t="s">
        <v>45</v>
      </c>
      <c r="I204" s="187">
        <v>17</v>
      </c>
      <c r="J204" s="127" t="s">
        <v>641</v>
      </c>
      <c r="K204" s="127" t="s">
        <v>642</v>
      </c>
      <c r="L204" s="129" t="s">
        <v>62</v>
      </c>
      <c r="M204" s="129" t="s">
        <v>160</v>
      </c>
      <c r="N204" s="129" t="s">
        <v>50</v>
      </c>
      <c r="O204" s="126" t="s">
        <v>51</v>
      </c>
      <c r="P204" s="127" t="s">
        <v>645</v>
      </c>
      <c r="Q204" s="130">
        <v>44774</v>
      </c>
      <c r="R204" s="130">
        <v>44895</v>
      </c>
      <c r="S204" s="131"/>
      <c r="T204" s="132"/>
      <c r="U204" s="133" t="s">
        <v>646</v>
      </c>
      <c r="V204" s="133" t="s">
        <v>90</v>
      </c>
      <c r="W204" s="133">
        <v>1</v>
      </c>
      <c r="AA204" s="124" t="s">
        <v>163</v>
      </c>
      <c r="AB204" s="131"/>
      <c r="AC204" s="126"/>
      <c r="AD204" s="134"/>
      <c r="AE204" s="134" t="str">
        <f t="shared" ca="1" si="2"/>
        <v/>
      </c>
      <c r="AF204" s="137"/>
      <c r="AG204" s="126"/>
      <c r="AH204" s="126"/>
      <c r="AI204" s="126"/>
      <c r="AJ204" s="126">
        <f t="shared" ca="1" si="3"/>
        <v>-853</v>
      </c>
      <c r="AK204" s="126" t="e">
        <f t="shared" ca="1" si="4"/>
        <v>#NAME?</v>
      </c>
      <c r="AL204" s="124" t="s">
        <v>635</v>
      </c>
      <c r="AM204" s="136"/>
    </row>
    <row r="205" spans="1:39" ht="18.75" customHeight="1">
      <c r="A205" s="127" t="s">
        <v>157</v>
      </c>
      <c r="B205" s="125">
        <v>203</v>
      </c>
      <c r="C205" s="126" t="e">
        <f ca="1">IF(OR(H205&lt;&gt;"", J205&lt;&gt;"", O205&lt;&gt;""),
    _xludf.TEXTJOIN("-", TRUE,
        IF(H205="NO CONFORMIDAD", "NC", IF(H205="OBSERVACIÓN", "OB", "Error")),I205,
IF(O205="CORRECCIÓN", "C", IF(O205="ACCIÓN CORRECTIVA", "AC", IF(O205="ACCIÓN DE MEJORA", "AM","Error"))),
        VLOOKUP(E205, Opciones!A$1:B$13, 2, FALSE),
        VLOOKUP(M205, Opciones!D$1:E$92, 2, FALSE),
        YEAR(G205)
    ),
"")</f>
        <v>#NAME?</v>
      </c>
      <c r="D205" s="126" t="e">
        <f t="shared" ca="1" si="6"/>
        <v>#NAME?</v>
      </c>
      <c r="E205" s="96" t="s">
        <v>44</v>
      </c>
      <c r="F205" s="127" t="str">
        <f t="shared" si="18"/>
        <v>AUDITORÍA INTERNA PROCESO DE GESTIÓN CONTRACTUAL - DIRECCIÓN TERRITORIAL PACÍFICO VIGENCIA 2021</v>
      </c>
      <c r="G205" s="128">
        <v>44383</v>
      </c>
      <c r="H205" s="129" t="s">
        <v>290</v>
      </c>
      <c r="I205" s="187">
        <v>1</v>
      </c>
      <c r="J205" s="127" t="s">
        <v>647</v>
      </c>
      <c r="K205" s="127" t="s">
        <v>648</v>
      </c>
      <c r="L205" s="129" t="s">
        <v>62</v>
      </c>
      <c r="M205" s="129" t="s">
        <v>160</v>
      </c>
      <c r="N205" s="129" t="s">
        <v>50</v>
      </c>
      <c r="O205" s="126" t="s">
        <v>255</v>
      </c>
      <c r="P205" s="127" t="s">
        <v>649</v>
      </c>
      <c r="Q205" s="130">
        <v>44774</v>
      </c>
      <c r="R205" s="130">
        <v>44895</v>
      </c>
      <c r="S205" s="131"/>
      <c r="T205" s="132"/>
      <c r="U205" s="133" t="s">
        <v>650</v>
      </c>
      <c r="V205" s="133" t="s">
        <v>84</v>
      </c>
      <c r="W205" s="133">
        <v>1</v>
      </c>
      <c r="AA205" s="124" t="s">
        <v>163</v>
      </c>
      <c r="AB205" s="131"/>
      <c r="AC205" s="126"/>
      <c r="AD205" s="134"/>
      <c r="AE205" s="134" t="str">
        <f t="shared" ca="1" si="2"/>
        <v/>
      </c>
      <c r="AF205" s="137"/>
      <c r="AG205" s="126"/>
      <c r="AH205" s="126"/>
      <c r="AI205" s="126"/>
      <c r="AJ205" s="126">
        <f t="shared" ca="1" si="3"/>
        <v>-853</v>
      </c>
      <c r="AK205" s="126" t="e">
        <f t="shared" ca="1" si="4"/>
        <v>#NAME?</v>
      </c>
      <c r="AL205" s="124" t="s">
        <v>635</v>
      </c>
      <c r="AM205" s="136"/>
    </row>
    <row r="206" spans="1:39" ht="18.75" customHeight="1">
      <c r="A206" s="127" t="s">
        <v>107</v>
      </c>
      <c r="B206" s="125">
        <v>204</v>
      </c>
      <c r="C206" s="126" t="e">
        <f ca="1">IF(OR(H206&lt;&gt;"", J206&lt;&gt;"", O206&lt;&gt;""),
    _xludf.TEXTJOIN("-", TRUE,
        IF(H206="NO CONFORMIDAD", "NC", IF(H206="OBSERVACIÓN", "OB", "Error")),I206,
IF(O206="CORRECCIÓN", "C", IF(O206="ACCIÓN CORRECTIVA", "AC", IF(O206="ACCIÓN DE MEJORA", "AM","Error"))),
        VLOOKUP(E206, Opciones!A$1:B$13, 2, FALSE),
        VLOOKUP(M206, Opciones!D$1:E$92, 2, FALSE),
        YEAR(G206)
    ),
"")</f>
        <v>#NAME?</v>
      </c>
      <c r="D206" s="126" t="e">
        <f t="shared" ca="1" si="6"/>
        <v>#NAME?</v>
      </c>
      <c r="E206" s="96" t="s">
        <v>44</v>
      </c>
      <c r="F206" s="127" t="str">
        <f t="shared" si="18"/>
        <v>AUDITORÍA INTERNA PROCESO DE SERVICIO AL CIUDADANO - GRUPO DE ATENCIÓN AL CIUDADANO VIGENCIA 2022</v>
      </c>
      <c r="G206" s="128">
        <v>44834</v>
      </c>
      <c r="H206" s="129" t="s">
        <v>45</v>
      </c>
      <c r="I206" s="187">
        <v>6</v>
      </c>
      <c r="J206" s="127" t="s">
        <v>651</v>
      </c>
      <c r="K206" s="127" t="s">
        <v>652</v>
      </c>
      <c r="L206" s="129" t="s">
        <v>653</v>
      </c>
      <c r="M206" s="129" t="s">
        <v>654</v>
      </c>
      <c r="N206" s="129" t="s">
        <v>50</v>
      </c>
      <c r="O206" s="126" t="s">
        <v>51</v>
      </c>
      <c r="P206" s="127" t="s">
        <v>655</v>
      </c>
      <c r="Q206" s="130">
        <v>44852</v>
      </c>
      <c r="R206" s="130">
        <v>45321</v>
      </c>
      <c r="S206" s="131"/>
      <c r="T206" s="132"/>
      <c r="U206" s="133" t="s">
        <v>656</v>
      </c>
      <c r="V206" s="133" t="s">
        <v>90</v>
      </c>
      <c r="W206" s="133">
        <v>4</v>
      </c>
      <c r="AA206" s="124" t="s">
        <v>65</v>
      </c>
      <c r="AB206" s="131"/>
      <c r="AC206" s="126"/>
      <c r="AD206" s="134"/>
      <c r="AE206" s="134" t="str">
        <f t="shared" ca="1" si="2"/>
        <v/>
      </c>
      <c r="AF206" s="137"/>
      <c r="AG206" s="126"/>
      <c r="AH206" s="126"/>
      <c r="AI206" s="126"/>
      <c r="AJ206" s="126">
        <f t="shared" ca="1" si="3"/>
        <v>-427</v>
      </c>
      <c r="AK206" s="126" t="e">
        <f t="shared" ca="1" si="4"/>
        <v>#NAME?</v>
      </c>
      <c r="AL206" s="124" t="s">
        <v>657</v>
      </c>
      <c r="AM206" s="136"/>
    </row>
    <row r="207" spans="1:39" ht="18.75" customHeight="1">
      <c r="A207" s="127" t="s">
        <v>107</v>
      </c>
      <c r="B207" s="125">
        <v>205</v>
      </c>
      <c r="C207" s="126" t="e">
        <f ca="1">IF(OR(H207&lt;&gt;"", J207&lt;&gt;"", O207&lt;&gt;""),
    _xludf.TEXTJOIN("-", TRUE,
        IF(H207="NO CONFORMIDAD", "NC", IF(H207="OBSERVACIÓN", "OB", "Error")),I207,
IF(O207="CORRECCIÓN", "C", IF(O207="ACCIÓN CORRECTIVA", "AC", IF(O207="ACCIÓN DE MEJORA", "AM","Error"))),
        VLOOKUP(E207, Opciones!A$1:B$13, 2, FALSE),
        VLOOKUP(M207, Opciones!D$1:E$92, 2, FALSE),
        YEAR(G207)
    ),
"")</f>
        <v>#NAME?</v>
      </c>
      <c r="D207" s="126" t="e">
        <f t="shared" ca="1" si="6"/>
        <v>#NAME?</v>
      </c>
      <c r="E207" s="96" t="s">
        <v>44</v>
      </c>
      <c r="F207" s="127" t="str">
        <f t="shared" si="18"/>
        <v>AUDITORÍA INTERNA PROCESO DE SERVICIO AL CIUDADANO - GRUPO DE ATENCIÓN AL CIUDADANO VIGENCIA 2022</v>
      </c>
      <c r="G207" s="128">
        <v>44834</v>
      </c>
      <c r="H207" s="129" t="s">
        <v>45</v>
      </c>
      <c r="I207" s="187">
        <v>6</v>
      </c>
      <c r="J207" s="127" t="s">
        <v>651</v>
      </c>
      <c r="K207" s="127" t="s">
        <v>652</v>
      </c>
      <c r="L207" s="129" t="s">
        <v>653</v>
      </c>
      <c r="M207" s="129" t="s">
        <v>654</v>
      </c>
      <c r="N207" s="129" t="s">
        <v>50</v>
      </c>
      <c r="O207" s="126" t="s">
        <v>87</v>
      </c>
      <c r="P207" s="127" t="s">
        <v>658</v>
      </c>
      <c r="Q207" s="130">
        <v>44852</v>
      </c>
      <c r="R207" s="130">
        <v>44865</v>
      </c>
      <c r="S207" s="131"/>
      <c r="T207" s="132"/>
      <c r="U207" s="133" t="s">
        <v>659</v>
      </c>
      <c r="V207" s="133" t="s">
        <v>90</v>
      </c>
      <c r="W207" s="133"/>
      <c r="AA207" s="124" t="s">
        <v>65</v>
      </c>
      <c r="AB207" s="131"/>
      <c r="AC207" s="126"/>
      <c r="AD207" s="134"/>
      <c r="AE207" s="134" t="str">
        <f t="shared" ca="1" si="2"/>
        <v/>
      </c>
      <c r="AF207" s="137"/>
      <c r="AG207" s="126"/>
      <c r="AH207" s="126"/>
      <c r="AI207" s="130">
        <v>45280</v>
      </c>
      <c r="AJ207" s="126" t="str">
        <f t="shared" ca="1" si="3"/>
        <v>CERRADA</v>
      </c>
      <c r="AK207" s="126" t="e">
        <f t="shared" ca="1" si="4"/>
        <v>#NAME?</v>
      </c>
      <c r="AL207" s="124" t="s">
        <v>660</v>
      </c>
      <c r="AM207" s="136"/>
    </row>
    <row r="208" spans="1:39" ht="18.75" customHeight="1">
      <c r="A208" s="127" t="s">
        <v>157</v>
      </c>
      <c r="B208" s="125">
        <v>206</v>
      </c>
      <c r="C208" s="126" t="e">
        <f ca="1">IF(OR(H208&lt;&gt;"", J208&lt;&gt;"", O208&lt;&gt;""),
    _xludf.TEXTJOIN("-", TRUE,
        IF(H208="NO CONFORMIDAD", "NC", IF(H208="OBSERVACIÓN", "OB", "Error")),I208,
IF(O208="CORRECCIÓN", "C", IF(O208="ACCIÓN CORRECTIVA", "AC", IF(O208="ACCIÓN DE MEJORA", "AM","Error"))),
        VLOOKUP(E208, Opciones!A$1:B$13, 2, FALSE),
        VLOOKUP(M208, Opciones!D$1:E$92, 2, FALSE),
        YEAR(G208)
    ),
"")</f>
        <v>#NAME?</v>
      </c>
      <c r="D208" s="126" t="e">
        <f t="shared" ca="1" si="6"/>
        <v>#NAME?</v>
      </c>
      <c r="E208" s="96" t="s">
        <v>44</v>
      </c>
      <c r="F208" s="127" t="str">
        <f t="shared" si="18"/>
        <v>AUDITORÍA INTERNA PROCESO DE TALENTO HUMANO - GRUPO DE GESTIÓN HUMANA VIGENCIA 2022</v>
      </c>
      <c r="G208" s="128">
        <v>44784</v>
      </c>
      <c r="H208" s="129" t="s">
        <v>45</v>
      </c>
      <c r="I208" s="187">
        <v>10</v>
      </c>
      <c r="J208" s="127" t="s">
        <v>661</v>
      </c>
      <c r="K208" s="127" t="s">
        <v>662</v>
      </c>
      <c r="L208" s="129" t="s">
        <v>167</v>
      </c>
      <c r="M208" s="129" t="s">
        <v>168</v>
      </c>
      <c r="N208" s="129" t="s">
        <v>50</v>
      </c>
      <c r="O208" s="126" t="s">
        <v>51</v>
      </c>
      <c r="P208" s="127" t="s">
        <v>663</v>
      </c>
      <c r="Q208" s="130">
        <v>44854</v>
      </c>
      <c r="R208" s="130">
        <v>45017</v>
      </c>
      <c r="S208" s="139">
        <v>45828</v>
      </c>
      <c r="T208" s="140" t="s">
        <v>170</v>
      </c>
      <c r="U208" s="133" t="s">
        <v>664</v>
      </c>
      <c r="V208" s="133" t="s">
        <v>90</v>
      </c>
      <c r="W208" s="133">
        <v>15</v>
      </c>
      <c r="AA208" s="124" t="s">
        <v>65</v>
      </c>
      <c r="AB208" s="127" t="s">
        <v>157</v>
      </c>
      <c r="AC208" s="126" t="s">
        <v>50</v>
      </c>
      <c r="AD208" s="134"/>
      <c r="AE208" s="134" t="str">
        <f t="shared" ca="1" si="2"/>
        <v/>
      </c>
      <c r="AF208" s="137"/>
      <c r="AG208" s="126"/>
      <c r="AH208" s="126"/>
      <c r="AI208" s="126"/>
      <c r="AJ208" s="126">
        <f t="shared" ca="1" si="3"/>
        <v>-168</v>
      </c>
      <c r="AK208" s="126" t="e">
        <f t="shared" ca="1" si="4"/>
        <v>#NAME?</v>
      </c>
      <c r="AL208" s="124" t="s">
        <v>665</v>
      </c>
      <c r="AM208" s="136"/>
    </row>
    <row r="209" spans="1:39" ht="18.75" customHeight="1">
      <c r="A209" s="127" t="s">
        <v>157</v>
      </c>
      <c r="B209" s="125">
        <v>207</v>
      </c>
      <c r="C209" s="126" t="e">
        <f ca="1">IF(OR(H209&lt;&gt;"", J209&lt;&gt;"", O209&lt;&gt;""),
    _xludf.TEXTJOIN("-", TRUE,
        IF(H209="NO CONFORMIDAD", "NC", IF(H209="OBSERVACIÓN", "OB", "Error")),I209,
IF(O209="CORRECCIÓN", "C", IF(O209="ACCIÓN CORRECTIVA", "AC", IF(O209="ACCIÓN DE MEJORA", "AM","Error"))),
        VLOOKUP(E209, Opciones!A$1:B$13, 2, FALSE),
        VLOOKUP(M209, Opciones!D$1:E$92, 2, FALSE),
        YEAR(G209)
    ),
"")</f>
        <v>#NAME?</v>
      </c>
      <c r="D209" s="126" t="e">
        <f t="shared" ca="1" si="6"/>
        <v>#NAME?</v>
      </c>
      <c r="E209" s="96" t="s">
        <v>44</v>
      </c>
      <c r="F209" s="127" t="str">
        <f t="shared" si="18"/>
        <v>AUDITORÍA INTERNA PROCESO DE TALENTO HUMANO - GRUPO DE GESTIÓN HUMANA VIGENCIA 2022</v>
      </c>
      <c r="G209" s="128">
        <v>44784</v>
      </c>
      <c r="H209" s="129" t="s">
        <v>45</v>
      </c>
      <c r="I209" s="187">
        <v>10</v>
      </c>
      <c r="J209" s="127" t="s">
        <v>661</v>
      </c>
      <c r="K209" s="127" t="s">
        <v>662</v>
      </c>
      <c r="L209" s="129" t="s">
        <v>167</v>
      </c>
      <c r="M209" s="129" t="s">
        <v>168</v>
      </c>
      <c r="N209" s="129" t="s">
        <v>50</v>
      </c>
      <c r="O209" s="126" t="s">
        <v>87</v>
      </c>
      <c r="P209" s="127" t="s">
        <v>666</v>
      </c>
      <c r="Q209" s="130">
        <v>44854</v>
      </c>
      <c r="R209" s="130">
        <v>45017</v>
      </c>
      <c r="S209" s="139">
        <v>45828</v>
      </c>
      <c r="T209" s="140" t="s">
        <v>170</v>
      </c>
      <c r="U209" s="133" t="s">
        <v>667</v>
      </c>
      <c r="V209" s="133" t="s">
        <v>90</v>
      </c>
      <c r="W209" s="133">
        <v>15</v>
      </c>
      <c r="AA209" s="124" t="s">
        <v>65</v>
      </c>
      <c r="AB209" s="127" t="s">
        <v>668</v>
      </c>
      <c r="AC209" s="126" t="s">
        <v>50</v>
      </c>
      <c r="AD209" s="134"/>
      <c r="AE209" s="134" t="str">
        <f t="shared" ca="1" si="2"/>
        <v/>
      </c>
      <c r="AF209" s="137"/>
      <c r="AG209" s="126"/>
      <c r="AH209" s="126"/>
      <c r="AI209" s="126"/>
      <c r="AJ209" s="126">
        <f t="shared" ca="1" si="3"/>
        <v>-168</v>
      </c>
      <c r="AK209" s="126" t="e">
        <f t="shared" ca="1" si="4"/>
        <v>#NAME?</v>
      </c>
      <c r="AL209" s="124" t="s">
        <v>665</v>
      </c>
      <c r="AM209" s="136"/>
    </row>
    <row r="210" spans="1:39" ht="18.75" customHeight="1">
      <c r="A210" s="127" t="s">
        <v>107</v>
      </c>
      <c r="B210" s="125">
        <v>208</v>
      </c>
      <c r="C210" s="126" t="e">
        <f ca="1">IF(OR(H210&lt;&gt;"", J210&lt;&gt;"", O210&lt;&gt;""),
    _xludf.TEXTJOIN("-", TRUE,
        IF(H210="NO CONFORMIDAD", "NC", IF(H210="OBSERVACIÓN", "OB", "Error")),I210,
IF(O210="CORRECCIÓN", "C", IF(O210="ACCIÓN CORRECTIVA", "AC", IF(O210="ACCIÓN DE MEJORA", "AM","Error"))),
        VLOOKUP(E210, Opciones!A$1:B$13, 2, FALSE),
        VLOOKUP(M210, Opciones!D$1:E$92, 2, FALSE),
        YEAR(G210)
    ),
"")</f>
        <v>#NAME?</v>
      </c>
      <c r="D210" s="126" t="e">
        <f t="shared" ca="1" si="6"/>
        <v>#NAME?</v>
      </c>
      <c r="E210" s="96" t="s">
        <v>44</v>
      </c>
      <c r="F210" s="127" t="str">
        <f t="shared" si="18"/>
        <v>AUDITORÍA INTERNA PROCESO DE AUTORIDAD AMBIENTAL - DIRECCIÓN TERRITORIAL ORINOQUÍA VIGENCIA 2022</v>
      </c>
      <c r="G210" s="128">
        <v>44820</v>
      </c>
      <c r="H210" s="129" t="s">
        <v>290</v>
      </c>
      <c r="I210" s="187">
        <v>1</v>
      </c>
      <c r="J210" s="127" t="s">
        <v>669</v>
      </c>
      <c r="L210" s="129" t="s">
        <v>417</v>
      </c>
      <c r="M210" s="129" t="s">
        <v>670</v>
      </c>
      <c r="N210" s="129" t="s">
        <v>50</v>
      </c>
      <c r="O210" s="126" t="s">
        <v>255</v>
      </c>
      <c r="P210" s="127" t="s">
        <v>671</v>
      </c>
      <c r="Q210" s="130">
        <v>44867</v>
      </c>
      <c r="R210" s="130">
        <v>45260</v>
      </c>
      <c r="S210" s="131"/>
      <c r="T210" s="132"/>
      <c r="U210" s="133" t="s">
        <v>672</v>
      </c>
      <c r="V210" s="133" t="s">
        <v>90</v>
      </c>
      <c r="W210" s="133">
        <v>2</v>
      </c>
      <c r="AA210" s="124" t="s">
        <v>673</v>
      </c>
      <c r="AB210" s="131"/>
      <c r="AC210" s="126"/>
      <c r="AD210" s="134"/>
      <c r="AE210" s="134" t="str">
        <f t="shared" ca="1" si="2"/>
        <v/>
      </c>
      <c r="AF210" s="137"/>
      <c r="AG210" s="126"/>
      <c r="AH210" s="126"/>
      <c r="AI210" s="126"/>
      <c r="AJ210" s="126">
        <f t="shared" ca="1" si="3"/>
        <v>-488</v>
      </c>
      <c r="AK210" s="126" t="e">
        <f t="shared" ca="1" si="4"/>
        <v>#NAME?</v>
      </c>
      <c r="AL210" s="124" t="s">
        <v>674</v>
      </c>
      <c r="AM210" s="136"/>
    </row>
    <row r="211" spans="1:39" ht="18.75" customHeight="1">
      <c r="A211" s="127" t="s">
        <v>107</v>
      </c>
      <c r="B211" s="125">
        <v>209</v>
      </c>
      <c r="C211" s="126" t="e">
        <f ca="1">IF(OR(H211&lt;&gt;"", J211&lt;&gt;"", O211&lt;&gt;""),
    _xludf.TEXTJOIN("-", TRUE,
        IF(H211="NO CONFORMIDAD", "NC", IF(H211="OBSERVACIÓN", "OB", "Error")),I211,
IF(O211="CORRECCIÓN", "C", IF(O211="ACCIÓN CORRECTIVA", "AC", IF(O211="ACCIÓN DE MEJORA", "AM","Error"))),
        VLOOKUP(E211, Opciones!A$1:B$13, 2, FALSE),
        VLOOKUP(M211, Opciones!D$1:E$92, 2, FALSE),
        YEAR(G211)
    ),
"")</f>
        <v>#NAME?</v>
      </c>
      <c r="D211" s="126" t="e">
        <f t="shared" ca="1" si="6"/>
        <v>#NAME?</v>
      </c>
      <c r="E211" s="96" t="s">
        <v>44</v>
      </c>
      <c r="F211" s="127" t="str">
        <f t="shared" si="18"/>
        <v>AUDITORÍA INTERNA PROCESO DE AUTORIDAD AMBIENTAL - DIRECCIÓN TERRITORIAL ORINOQUÍA VIGENCIA 2022</v>
      </c>
      <c r="G211" s="128">
        <v>44820</v>
      </c>
      <c r="H211" s="129" t="s">
        <v>290</v>
      </c>
      <c r="I211" s="187">
        <v>2</v>
      </c>
      <c r="J211" s="127" t="s">
        <v>675</v>
      </c>
      <c r="L211" s="129" t="s">
        <v>417</v>
      </c>
      <c r="M211" s="129" t="s">
        <v>670</v>
      </c>
      <c r="N211" s="129" t="s">
        <v>50</v>
      </c>
      <c r="O211" s="126" t="s">
        <v>255</v>
      </c>
      <c r="P211" s="127" t="s">
        <v>676</v>
      </c>
      <c r="Q211" s="130">
        <v>44867</v>
      </c>
      <c r="R211" s="130">
        <v>45260</v>
      </c>
      <c r="S211" s="131"/>
      <c r="T211" s="132"/>
      <c r="U211" s="133" t="s">
        <v>672</v>
      </c>
      <c r="V211" s="133" t="s">
        <v>90</v>
      </c>
      <c r="W211" s="133">
        <v>2</v>
      </c>
      <c r="AA211" s="124" t="s">
        <v>673</v>
      </c>
      <c r="AB211" s="131"/>
      <c r="AC211" s="126"/>
      <c r="AD211" s="134"/>
      <c r="AE211" s="134" t="str">
        <f t="shared" ca="1" si="2"/>
        <v/>
      </c>
      <c r="AF211" s="137"/>
      <c r="AG211" s="126"/>
      <c r="AH211" s="126"/>
      <c r="AI211" s="126"/>
      <c r="AJ211" s="126">
        <f t="shared" ca="1" si="3"/>
        <v>-488</v>
      </c>
      <c r="AK211" s="126" t="e">
        <f t="shared" ca="1" si="4"/>
        <v>#NAME?</v>
      </c>
      <c r="AL211" s="124" t="s">
        <v>674</v>
      </c>
      <c r="AM211" s="136"/>
    </row>
    <row r="212" spans="1:39" ht="18.75" customHeight="1">
      <c r="A212" s="127" t="s">
        <v>107</v>
      </c>
      <c r="B212" s="125">
        <v>210</v>
      </c>
      <c r="C212" s="126" t="e">
        <f ca="1">IF(OR(H212&lt;&gt;"", J212&lt;&gt;"", O212&lt;&gt;""),
    _xludf.TEXTJOIN("-", TRUE,
        IF(H212="NO CONFORMIDAD", "NC", IF(H212="OBSERVACIÓN", "OB", "Error")),I212,
IF(O212="CORRECCIÓN", "C", IF(O212="ACCIÓN CORRECTIVA", "AC", IF(O212="ACCIÓN DE MEJORA", "AM","Error"))),
        VLOOKUP(E212, Opciones!A$1:B$13, 2, FALSE),
        VLOOKUP(M212, Opciones!D$1:E$92, 2, FALSE),
        YEAR(G212)
    ),
"")</f>
        <v>#NAME?</v>
      </c>
      <c r="D212" s="126" t="e">
        <f t="shared" ca="1" si="6"/>
        <v>#NAME?</v>
      </c>
      <c r="E212" s="96" t="s">
        <v>44</v>
      </c>
      <c r="F212" s="127" t="str">
        <f t="shared" si="18"/>
        <v>AUDITORÍA INTERNA PROCESO DE AUTORIDAD AMBIENTAL - DIRECCIÓN TERRITORIAL ORINOQUÍA VIGENCIA 2022</v>
      </c>
      <c r="G212" s="128">
        <v>44820</v>
      </c>
      <c r="H212" s="129" t="s">
        <v>290</v>
      </c>
      <c r="I212" s="187">
        <v>2</v>
      </c>
      <c r="J212" s="127" t="s">
        <v>675</v>
      </c>
      <c r="L212" s="129" t="s">
        <v>417</v>
      </c>
      <c r="M212" s="129" t="s">
        <v>670</v>
      </c>
      <c r="N212" s="129" t="s">
        <v>50</v>
      </c>
      <c r="O212" s="126" t="s">
        <v>255</v>
      </c>
      <c r="P212" s="127" t="s">
        <v>677</v>
      </c>
      <c r="Q212" s="130">
        <v>44867</v>
      </c>
      <c r="R212" s="130">
        <v>45260</v>
      </c>
      <c r="S212" s="131"/>
      <c r="T212" s="132"/>
      <c r="U212" s="133" t="s">
        <v>672</v>
      </c>
      <c r="V212" s="133" t="s">
        <v>90</v>
      </c>
      <c r="W212" s="133">
        <v>2</v>
      </c>
      <c r="AA212" s="124" t="s">
        <v>673</v>
      </c>
      <c r="AB212" s="131"/>
      <c r="AC212" s="126"/>
      <c r="AD212" s="134"/>
      <c r="AE212" s="134" t="str">
        <f t="shared" ca="1" si="2"/>
        <v/>
      </c>
      <c r="AF212" s="137"/>
      <c r="AG212" s="126"/>
      <c r="AH212" s="126"/>
      <c r="AI212" s="126"/>
      <c r="AJ212" s="126">
        <f t="shared" ca="1" si="3"/>
        <v>-488</v>
      </c>
      <c r="AK212" s="126" t="e">
        <f t="shared" ca="1" si="4"/>
        <v>#NAME?</v>
      </c>
      <c r="AL212" s="124" t="s">
        <v>674</v>
      </c>
      <c r="AM212" s="136"/>
    </row>
    <row r="213" spans="1:39" ht="18.75" customHeight="1">
      <c r="A213" s="127" t="s">
        <v>107</v>
      </c>
      <c r="B213" s="125">
        <v>211</v>
      </c>
      <c r="C213" s="126" t="e">
        <f ca="1">IF(OR(H213&lt;&gt;"", J213&lt;&gt;"", O213&lt;&gt;""),
    _xludf.TEXTJOIN("-", TRUE,
        IF(H213="NO CONFORMIDAD", "NC", IF(H213="OBSERVACIÓN", "OB", "Error")),I213,
IF(O213="CORRECCIÓN", "C", IF(O213="ACCIÓN CORRECTIVA", "AC", IF(O213="ACCIÓN DE MEJORA", "AM","Error"))),
        VLOOKUP(E213, Opciones!A$1:B$13, 2, FALSE),
        VLOOKUP(M213, Opciones!D$1:E$92, 2, FALSE),
        YEAR(G213)
    ),
"")</f>
        <v>#NAME?</v>
      </c>
      <c r="D213" s="126" t="e">
        <f t="shared" ca="1" si="6"/>
        <v>#NAME?</v>
      </c>
      <c r="E213" s="96" t="s">
        <v>44</v>
      </c>
      <c r="F213" s="127" t="str">
        <f t="shared" si="18"/>
        <v>AUDITORÍA INTERNA PROCESO DE AUTORIDAD AMBIENTAL - DIRECCIÓN TERRITORIAL ORINOQUÍA VIGENCIA 2022</v>
      </c>
      <c r="G213" s="128">
        <v>44820</v>
      </c>
      <c r="H213" s="129" t="s">
        <v>45</v>
      </c>
      <c r="I213" s="187">
        <v>1</v>
      </c>
      <c r="J213" s="127" t="s">
        <v>678</v>
      </c>
      <c r="L213" s="129" t="s">
        <v>417</v>
      </c>
      <c r="M213" s="129" t="s">
        <v>670</v>
      </c>
      <c r="N213" s="129" t="s">
        <v>50</v>
      </c>
      <c r="O213" s="126" t="s">
        <v>87</v>
      </c>
      <c r="P213" s="127" t="s">
        <v>679</v>
      </c>
      <c r="Q213" s="130">
        <v>44867</v>
      </c>
      <c r="R213" s="130">
        <v>45260</v>
      </c>
      <c r="S213" s="131"/>
      <c r="T213" s="132"/>
      <c r="U213" s="133" t="s">
        <v>680</v>
      </c>
      <c r="V213" s="133" t="s">
        <v>90</v>
      </c>
      <c r="W213" s="133">
        <v>2</v>
      </c>
      <c r="AA213" s="124" t="s">
        <v>673</v>
      </c>
      <c r="AB213" s="131"/>
      <c r="AC213" s="126"/>
      <c r="AD213" s="134"/>
      <c r="AE213" s="134" t="str">
        <f t="shared" ca="1" si="2"/>
        <v/>
      </c>
      <c r="AF213" s="137"/>
      <c r="AG213" s="126"/>
      <c r="AH213" s="126"/>
      <c r="AI213" s="130">
        <v>45240</v>
      </c>
      <c r="AJ213" s="126" t="str">
        <f t="shared" ca="1" si="3"/>
        <v>CERRADA</v>
      </c>
      <c r="AK213" s="126" t="e">
        <f t="shared" ca="1" si="4"/>
        <v>#NAME?</v>
      </c>
      <c r="AL213" s="124" t="s">
        <v>681</v>
      </c>
      <c r="AM213" s="136"/>
    </row>
    <row r="214" spans="1:39" ht="18.75" customHeight="1">
      <c r="A214" s="127" t="s">
        <v>107</v>
      </c>
      <c r="B214" s="125">
        <v>212</v>
      </c>
      <c r="C214" s="126" t="e">
        <f ca="1">IF(OR(H214&lt;&gt;"", J214&lt;&gt;"", O214&lt;&gt;""),
    _xludf.TEXTJOIN("-", TRUE,
        IF(H214="NO CONFORMIDAD", "NC", IF(H214="OBSERVACIÓN", "OB", "Error")),I214,
IF(O214="CORRECCIÓN", "C", IF(O214="ACCIÓN CORRECTIVA", "AC", IF(O214="ACCIÓN DE MEJORA", "AM","Error"))),
        VLOOKUP(E214, Opciones!A$1:B$13, 2, FALSE),
        VLOOKUP(M214, Opciones!D$1:E$92, 2, FALSE),
        YEAR(G214)
    ),
"")</f>
        <v>#NAME?</v>
      </c>
      <c r="D214" s="126" t="e">
        <f t="shared" ca="1" si="6"/>
        <v>#NAME?</v>
      </c>
      <c r="E214" s="96" t="s">
        <v>44</v>
      </c>
      <c r="F214" s="127" t="str">
        <f t="shared" si="18"/>
        <v>AUDITORÍA INTERNA PROCESO DE AUTORIDAD AMBIENTAL - DIRECCIÓN TERRITORIAL ORINOQUÍA VIGENCIA 2022</v>
      </c>
      <c r="G214" s="128">
        <v>44820</v>
      </c>
      <c r="H214" s="129" t="s">
        <v>45</v>
      </c>
      <c r="I214" s="187">
        <v>1</v>
      </c>
      <c r="J214" s="127" t="s">
        <v>678</v>
      </c>
      <c r="K214" s="127" t="s">
        <v>682</v>
      </c>
      <c r="L214" s="129" t="s">
        <v>417</v>
      </c>
      <c r="M214" s="129" t="s">
        <v>670</v>
      </c>
      <c r="N214" s="129" t="s">
        <v>50</v>
      </c>
      <c r="O214" s="126" t="s">
        <v>87</v>
      </c>
      <c r="P214" s="127" t="s">
        <v>683</v>
      </c>
      <c r="Q214" s="130">
        <v>44867</v>
      </c>
      <c r="R214" s="130">
        <v>45260</v>
      </c>
      <c r="S214" s="131"/>
      <c r="T214" s="132"/>
      <c r="U214" s="133" t="s">
        <v>684</v>
      </c>
      <c r="V214" s="133" t="s">
        <v>90</v>
      </c>
      <c r="W214" s="133">
        <v>1</v>
      </c>
      <c r="AA214" s="124" t="s">
        <v>673</v>
      </c>
      <c r="AB214" s="131"/>
      <c r="AC214" s="126"/>
      <c r="AD214" s="134"/>
      <c r="AE214" s="134" t="str">
        <f t="shared" ca="1" si="2"/>
        <v/>
      </c>
      <c r="AF214" s="137"/>
      <c r="AG214" s="126"/>
      <c r="AH214" s="126"/>
      <c r="AI214" s="130">
        <v>45240</v>
      </c>
      <c r="AJ214" s="126" t="str">
        <f t="shared" ca="1" si="3"/>
        <v>CERRADA</v>
      </c>
      <c r="AK214" s="126" t="e">
        <f t="shared" ca="1" si="4"/>
        <v>#NAME?</v>
      </c>
      <c r="AL214" s="124" t="s">
        <v>685</v>
      </c>
      <c r="AM214" s="136"/>
    </row>
    <row r="215" spans="1:39" ht="18.75" customHeight="1">
      <c r="A215" s="127" t="s">
        <v>107</v>
      </c>
      <c r="B215" s="125">
        <v>213</v>
      </c>
      <c r="C215" s="126" t="e">
        <f ca="1">IF(OR(H215&lt;&gt;"", J215&lt;&gt;"", O215&lt;&gt;""),
    _xludf.TEXTJOIN("-", TRUE,
        IF(H215="NO CONFORMIDAD", "NC", IF(H215="OBSERVACIÓN", "OB", "Error")),I215,
IF(O215="CORRECCIÓN", "C", IF(O215="ACCIÓN CORRECTIVA", "AC", IF(O215="ACCIÓN DE MEJORA", "AM","Error"))),
        VLOOKUP(E215, Opciones!A$1:B$13, 2, FALSE),
        VLOOKUP(M215, Opciones!D$1:E$92, 2, FALSE),
        YEAR(G215)
    ),
"")</f>
        <v>#NAME?</v>
      </c>
      <c r="D215" s="126" t="e">
        <f t="shared" ca="1" si="6"/>
        <v>#NAME?</v>
      </c>
      <c r="E215" s="96" t="s">
        <v>44</v>
      </c>
      <c r="F215" s="127" t="str">
        <f t="shared" si="18"/>
        <v>AUDITORÍA INTERNA PROCESO DE AUTORIDAD AMBIENTAL - DIRECCIÓN TERRITORIAL ORINOQUÍA VIGENCIA 2022</v>
      </c>
      <c r="G215" s="128">
        <v>44820</v>
      </c>
      <c r="H215" s="129" t="s">
        <v>45</v>
      </c>
      <c r="I215" s="187">
        <v>2</v>
      </c>
      <c r="J215" s="127" t="s">
        <v>686</v>
      </c>
      <c r="L215" s="129" t="s">
        <v>417</v>
      </c>
      <c r="M215" s="129" t="s">
        <v>670</v>
      </c>
      <c r="N215" s="129" t="s">
        <v>50</v>
      </c>
      <c r="O215" s="126" t="s">
        <v>87</v>
      </c>
      <c r="P215" s="127" t="s">
        <v>687</v>
      </c>
      <c r="Q215" s="130">
        <v>44867</v>
      </c>
      <c r="R215" s="130">
        <v>45260</v>
      </c>
      <c r="S215" s="131"/>
      <c r="T215" s="132"/>
      <c r="U215" s="133" t="s">
        <v>680</v>
      </c>
      <c r="V215" s="133" t="s">
        <v>90</v>
      </c>
      <c r="W215" s="133">
        <v>2</v>
      </c>
      <c r="AA215" s="124" t="s">
        <v>673</v>
      </c>
      <c r="AB215" s="131"/>
      <c r="AC215" s="126"/>
      <c r="AD215" s="134"/>
      <c r="AE215" s="134" t="str">
        <f t="shared" ca="1" si="2"/>
        <v/>
      </c>
      <c r="AF215" s="137"/>
      <c r="AG215" s="126"/>
      <c r="AH215" s="126"/>
      <c r="AI215" s="126"/>
      <c r="AJ215" s="126">
        <f t="shared" ca="1" si="3"/>
        <v>-488</v>
      </c>
      <c r="AK215" s="126" t="e">
        <f t="shared" ca="1" si="4"/>
        <v>#NAME?</v>
      </c>
      <c r="AL215" s="124" t="s">
        <v>674</v>
      </c>
      <c r="AM215" s="136"/>
    </row>
    <row r="216" spans="1:39" ht="18.75" customHeight="1">
      <c r="A216" s="127" t="s">
        <v>107</v>
      </c>
      <c r="B216" s="125">
        <v>214</v>
      </c>
      <c r="C216" s="126" t="e">
        <f ca="1">IF(OR(H216&lt;&gt;"", J216&lt;&gt;"", O216&lt;&gt;""),
    _xludf.TEXTJOIN("-", TRUE,
        IF(H216="NO CONFORMIDAD", "NC", IF(H216="OBSERVACIÓN", "OB", "Error")),I216,
IF(O216="CORRECCIÓN", "C", IF(O216="ACCIÓN CORRECTIVA", "AC", IF(O216="ACCIÓN DE MEJORA", "AM","Error"))),
        VLOOKUP(E216, Opciones!A$1:B$13, 2, FALSE),
        VLOOKUP(M216, Opciones!D$1:E$92, 2, FALSE),
        YEAR(G216)
    ),
"")</f>
        <v>#NAME?</v>
      </c>
      <c r="D216" s="126" t="e">
        <f t="shared" ca="1" si="6"/>
        <v>#NAME?</v>
      </c>
      <c r="E216" s="96" t="s">
        <v>44</v>
      </c>
      <c r="F216" s="127" t="str">
        <f t="shared" si="18"/>
        <v>AUDITORÍA INTERNA PROCESO DE AUTORIDAD AMBIENTAL - DIRECCIÓN TERRITORIAL ORINOQUÍA VIGENCIA 2022</v>
      </c>
      <c r="G216" s="128">
        <v>44820</v>
      </c>
      <c r="H216" s="129" t="s">
        <v>45</v>
      </c>
      <c r="I216" s="187">
        <v>2</v>
      </c>
      <c r="J216" s="127" t="s">
        <v>686</v>
      </c>
      <c r="L216" s="129" t="s">
        <v>417</v>
      </c>
      <c r="M216" s="129" t="s">
        <v>670</v>
      </c>
      <c r="N216" s="129" t="s">
        <v>50</v>
      </c>
      <c r="O216" s="126" t="s">
        <v>87</v>
      </c>
      <c r="P216" s="127" t="s">
        <v>688</v>
      </c>
      <c r="Q216" s="130">
        <v>44867</v>
      </c>
      <c r="R216" s="130">
        <v>45260</v>
      </c>
      <c r="S216" s="131"/>
      <c r="T216" s="132"/>
      <c r="U216" s="133" t="s">
        <v>684</v>
      </c>
      <c r="V216" s="133" t="s">
        <v>90</v>
      </c>
      <c r="W216" s="133">
        <v>1</v>
      </c>
      <c r="AA216" s="124" t="s">
        <v>673</v>
      </c>
      <c r="AB216" s="131"/>
      <c r="AC216" s="126"/>
      <c r="AD216" s="134"/>
      <c r="AE216" s="134" t="str">
        <f t="shared" ca="1" si="2"/>
        <v/>
      </c>
      <c r="AF216" s="137"/>
      <c r="AG216" s="126"/>
      <c r="AH216" s="126"/>
      <c r="AI216" s="126"/>
      <c r="AJ216" s="126">
        <f t="shared" ca="1" si="3"/>
        <v>-488</v>
      </c>
      <c r="AK216" s="126" t="e">
        <f t="shared" ca="1" si="4"/>
        <v>#NAME?</v>
      </c>
      <c r="AL216" s="124" t="s">
        <v>674</v>
      </c>
      <c r="AM216" s="136"/>
    </row>
    <row r="217" spans="1:39" ht="18.75" customHeight="1">
      <c r="A217" s="127" t="s">
        <v>107</v>
      </c>
      <c r="B217" s="125">
        <v>215</v>
      </c>
      <c r="C217" s="126" t="e">
        <f ca="1">IF(OR(H217&lt;&gt;"", J217&lt;&gt;"", O217&lt;&gt;""),
    _xludf.TEXTJOIN("-", TRUE,
        IF(H217="NO CONFORMIDAD", "NC", IF(H217="OBSERVACIÓN", "OB", "Error")),I217,
IF(O217="CORRECCIÓN", "C", IF(O217="ACCIÓN CORRECTIVA", "AC", IF(O217="ACCIÓN DE MEJORA", "AM","Error"))),
        VLOOKUP(E217, Opciones!A$1:B$13, 2, FALSE),
        VLOOKUP(M217, Opciones!D$1:E$92, 2, FALSE),
        YEAR(G217)
    ),
"")</f>
        <v>#NAME?</v>
      </c>
      <c r="D217" s="126" t="e">
        <f t="shared" ca="1" si="6"/>
        <v>#NAME?</v>
      </c>
      <c r="E217" s="96" t="s">
        <v>44</v>
      </c>
      <c r="F217" s="127" t="str">
        <f t="shared" si="18"/>
        <v>AUDITORÍA INTERNA PROCESO DE ADMINISTRACIÓN Y MANEJO DE ÁREAS PROTEGIDAS - DIRECCIÓN TERRITORIAL ORINOQUÍA VIGENCIA 2022</v>
      </c>
      <c r="G217" s="128">
        <v>44820</v>
      </c>
      <c r="H217" s="129" t="s">
        <v>45</v>
      </c>
      <c r="I217" s="187">
        <v>3</v>
      </c>
      <c r="J217" s="127" t="s">
        <v>689</v>
      </c>
      <c r="L217" s="129" t="s">
        <v>48</v>
      </c>
      <c r="M217" s="129" t="s">
        <v>670</v>
      </c>
      <c r="N217" s="129" t="s">
        <v>50</v>
      </c>
      <c r="O217" s="126" t="s">
        <v>87</v>
      </c>
      <c r="P217" s="127" t="s">
        <v>690</v>
      </c>
      <c r="Q217" s="130">
        <v>44867</v>
      </c>
      <c r="R217" s="130">
        <v>45260</v>
      </c>
      <c r="S217" s="131"/>
      <c r="T217" s="132"/>
      <c r="U217" s="133" t="s">
        <v>684</v>
      </c>
      <c r="V217" s="133" t="s">
        <v>90</v>
      </c>
      <c r="W217" s="133">
        <v>5</v>
      </c>
      <c r="AA217" s="124" t="s">
        <v>673</v>
      </c>
      <c r="AB217" s="131"/>
      <c r="AC217" s="126"/>
      <c r="AD217" s="134"/>
      <c r="AE217" s="134" t="str">
        <f t="shared" ca="1" si="2"/>
        <v/>
      </c>
      <c r="AF217" s="137"/>
      <c r="AG217" s="126"/>
      <c r="AH217" s="126"/>
      <c r="AI217" s="126"/>
      <c r="AJ217" s="126">
        <f t="shared" ca="1" si="3"/>
        <v>-488</v>
      </c>
      <c r="AK217" s="126" t="e">
        <f t="shared" ca="1" si="4"/>
        <v>#NAME?</v>
      </c>
      <c r="AL217" s="124" t="s">
        <v>674</v>
      </c>
      <c r="AM217" s="136"/>
    </row>
    <row r="218" spans="1:39" ht="18.75" customHeight="1">
      <c r="A218" s="127" t="s">
        <v>107</v>
      </c>
      <c r="B218" s="125">
        <v>216</v>
      </c>
      <c r="C218" s="126" t="e">
        <f ca="1">IF(OR(H218&lt;&gt;"", J218&lt;&gt;"", O218&lt;&gt;""),
    _xludf.TEXTJOIN("-", TRUE,
        IF(H218="NO CONFORMIDAD", "NC", IF(H218="OBSERVACIÓN", "OB", "Error")),I218,
IF(O218="CORRECCIÓN", "C", IF(O218="ACCIÓN CORRECTIVA", "AC", IF(O218="ACCIÓN DE MEJORA", "AM","Error"))),
        VLOOKUP(E218, Opciones!A$1:B$13, 2, FALSE),
        VLOOKUP(M218, Opciones!D$1:E$92, 2, FALSE),
        YEAR(G218)
    ),
"")</f>
        <v>#NAME?</v>
      </c>
      <c r="D218" s="126" t="e">
        <f t="shared" ca="1" si="6"/>
        <v>#NAME?</v>
      </c>
      <c r="E218" s="96" t="s">
        <v>44</v>
      </c>
      <c r="F218" s="127" t="str">
        <f t="shared" si="18"/>
        <v>AUDITORÍA INTERNA PROCESO DE ADMINISTRACIÓN Y MANEJO DE ÁREAS PROTEGIDAS - DIRECCIÓN TERRITORIAL ORINOQUÍA VIGENCIA 2022</v>
      </c>
      <c r="G218" s="128">
        <v>44820</v>
      </c>
      <c r="H218" s="129" t="s">
        <v>45</v>
      </c>
      <c r="I218" s="187">
        <v>4</v>
      </c>
      <c r="J218" s="127" t="s">
        <v>691</v>
      </c>
      <c r="L218" s="129" t="s">
        <v>48</v>
      </c>
      <c r="M218" s="129" t="s">
        <v>670</v>
      </c>
      <c r="N218" s="129" t="s">
        <v>50</v>
      </c>
      <c r="O218" s="126" t="s">
        <v>87</v>
      </c>
      <c r="P218" s="127" t="s">
        <v>692</v>
      </c>
      <c r="Q218" s="130">
        <v>44867</v>
      </c>
      <c r="R218" s="130">
        <v>45473</v>
      </c>
      <c r="S218" s="131"/>
      <c r="T218" s="132"/>
      <c r="U218" s="133" t="s">
        <v>693</v>
      </c>
      <c r="V218" s="133" t="s">
        <v>90</v>
      </c>
      <c r="W218" s="133">
        <v>2</v>
      </c>
      <c r="AA218" s="124" t="s">
        <v>673</v>
      </c>
      <c r="AB218" s="131"/>
      <c r="AC218" s="126"/>
      <c r="AD218" s="134"/>
      <c r="AE218" s="134" t="str">
        <f t="shared" ca="1" si="2"/>
        <v/>
      </c>
      <c r="AF218" s="137"/>
      <c r="AG218" s="126"/>
      <c r="AH218" s="126"/>
      <c r="AI218" s="126"/>
      <c r="AJ218" s="126">
        <f t="shared" ca="1" si="3"/>
        <v>-275</v>
      </c>
      <c r="AK218" s="126" t="e">
        <f t="shared" ca="1" si="4"/>
        <v>#NAME?</v>
      </c>
      <c r="AL218" s="124" t="s">
        <v>694</v>
      </c>
      <c r="AM218" s="136"/>
    </row>
    <row r="219" spans="1:39" ht="18.75" customHeight="1">
      <c r="A219" s="127" t="s">
        <v>107</v>
      </c>
      <c r="B219" s="125">
        <v>217</v>
      </c>
      <c r="C219" s="126" t="e">
        <f ca="1">IF(OR(H219&lt;&gt;"", J219&lt;&gt;"", O219&lt;&gt;""),
    _xludf.TEXTJOIN("-", TRUE,
        IF(H219="NO CONFORMIDAD", "NC", IF(H219="OBSERVACIÓN", "OB", "Error")),I219,
IF(O219="CORRECCIÓN", "C", IF(O219="ACCIÓN CORRECTIVA", "AC", IF(O219="ACCIÓN DE MEJORA", "AM","Error"))),
        VLOOKUP(E219, Opciones!A$1:B$13, 2, FALSE),
        VLOOKUP(M219, Opciones!D$1:E$92, 2, FALSE),
        YEAR(G219)
    ),
"")</f>
        <v>#NAME?</v>
      </c>
      <c r="D219" s="126" t="e">
        <f t="shared" ca="1" si="6"/>
        <v>#NAME?</v>
      </c>
      <c r="E219" s="96" t="s">
        <v>44</v>
      </c>
      <c r="F219" s="127" t="str">
        <f t="shared" si="18"/>
        <v>AUDITORÍA INTERNA PROCESO DE ADMINISTRACIÓN Y MANEJO DE ÁREAS PROTEGIDAS - DIRECCIÓN TERRITORIAL ORINOQUÍA VIGENCIA 2022</v>
      </c>
      <c r="G219" s="128">
        <v>44820</v>
      </c>
      <c r="H219" s="129" t="s">
        <v>290</v>
      </c>
      <c r="I219" s="187">
        <v>3</v>
      </c>
      <c r="J219" s="127" t="s">
        <v>695</v>
      </c>
      <c r="L219" s="129" t="s">
        <v>48</v>
      </c>
      <c r="M219" s="129" t="s">
        <v>670</v>
      </c>
      <c r="N219" s="129" t="s">
        <v>50</v>
      </c>
      <c r="O219" s="126" t="s">
        <v>255</v>
      </c>
      <c r="P219" s="127" t="s">
        <v>696</v>
      </c>
      <c r="Q219" s="130">
        <v>44867</v>
      </c>
      <c r="R219" s="130">
        <v>45260</v>
      </c>
      <c r="S219" s="131"/>
      <c r="T219" s="132"/>
      <c r="U219" s="133" t="s">
        <v>684</v>
      </c>
      <c r="V219" s="133" t="s">
        <v>90</v>
      </c>
      <c r="W219" s="133">
        <v>8</v>
      </c>
      <c r="AA219" s="124" t="s">
        <v>673</v>
      </c>
      <c r="AB219" s="131"/>
      <c r="AC219" s="126"/>
      <c r="AD219" s="134"/>
      <c r="AE219" s="134" t="str">
        <f t="shared" ca="1" si="2"/>
        <v/>
      </c>
      <c r="AF219" s="137"/>
      <c r="AG219" s="126"/>
      <c r="AH219" s="126"/>
      <c r="AI219" s="130">
        <v>45279</v>
      </c>
      <c r="AJ219" s="126" t="str">
        <f t="shared" ca="1" si="3"/>
        <v>CERRADA</v>
      </c>
      <c r="AK219" s="126" t="e">
        <f t="shared" ca="1" si="4"/>
        <v>#NAME?</v>
      </c>
      <c r="AL219" s="124" t="s">
        <v>697</v>
      </c>
      <c r="AM219" s="136"/>
    </row>
    <row r="220" spans="1:39" ht="18.75" customHeight="1">
      <c r="A220" s="127" t="s">
        <v>107</v>
      </c>
      <c r="B220" s="125">
        <v>218</v>
      </c>
      <c r="C220" s="126" t="e">
        <f ca="1">IF(OR(H220&lt;&gt;"", J220&lt;&gt;"", O220&lt;&gt;""),
    _xludf.TEXTJOIN("-", TRUE,
        IF(H220="NO CONFORMIDAD", "NC", IF(H220="OBSERVACIÓN", "OB", "Error")),I220,
IF(O220="CORRECCIÓN", "C", IF(O220="ACCIÓN CORRECTIVA", "AC", IF(O220="ACCIÓN DE MEJORA", "AM","Error"))),
        VLOOKUP(E220, Opciones!A$1:B$13, 2, FALSE),
        VLOOKUP(M220, Opciones!D$1:E$92, 2, FALSE),
        YEAR(G220)
    ),
"")</f>
        <v>#NAME?</v>
      </c>
      <c r="D220" s="126" t="e">
        <f t="shared" ca="1" si="6"/>
        <v>#NAME?</v>
      </c>
      <c r="E220" s="96" t="s">
        <v>44</v>
      </c>
      <c r="F220" s="127" t="str">
        <f t="shared" si="18"/>
        <v>AUDITORÍA INTERNA PROCESO DE ADMINISTRACIÓN Y MANEJO DE ÁREAS PROTEGIDAS - DIRECCIÓN TERRITORIAL ORINOQUÍA VIGENCIA 2022</v>
      </c>
      <c r="G220" s="128">
        <v>44820</v>
      </c>
      <c r="H220" s="129" t="s">
        <v>290</v>
      </c>
      <c r="I220" s="187">
        <v>4</v>
      </c>
      <c r="J220" s="127" t="s">
        <v>698</v>
      </c>
      <c r="L220" s="129" t="s">
        <v>48</v>
      </c>
      <c r="M220" s="129" t="s">
        <v>670</v>
      </c>
      <c r="N220" s="129" t="s">
        <v>50</v>
      </c>
      <c r="O220" s="126" t="s">
        <v>255</v>
      </c>
      <c r="P220" s="127" t="s">
        <v>699</v>
      </c>
      <c r="Q220" s="130">
        <v>44867</v>
      </c>
      <c r="R220" s="130">
        <v>45260</v>
      </c>
      <c r="S220" s="131"/>
      <c r="T220" s="132"/>
      <c r="U220" s="133" t="s">
        <v>700</v>
      </c>
      <c r="V220" s="133" t="s">
        <v>90</v>
      </c>
      <c r="W220" s="133">
        <v>1</v>
      </c>
      <c r="AA220" s="124" t="s">
        <v>673</v>
      </c>
      <c r="AB220" s="131"/>
      <c r="AC220" s="126"/>
      <c r="AD220" s="134"/>
      <c r="AE220" s="134" t="str">
        <f t="shared" ca="1" si="2"/>
        <v/>
      </c>
      <c r="AF220" s="137"/>
      <c r="AG220" s="126"/>
      <c r="AH220" s="126"/>
      <c r="AI220" s="130">
        <v>45279</v>
      </c>
      <c r="AJ220" s="126" t="str">
        <f t="shared" ca="1" si="3"/>
        <v>CERRADA</v>
      </c>
      <c r="AK220" s="126" t="e">
        <f t="shared" ca="1" si="4"/>
        <v>#NAME?</v>
      </c>
      <c r="AL220" s="124" t="s">
        <v>701</v>
      </c>
      <c r="AM220" s="136"/>
    </row>
    <row r="221" spans="1:39" ht="18.75" customHeight="1">
      <c r="A221" s="131"/>
      <c r="B221" s="125">
        <v>219</v>
      </c>
      <c r="C221" s="126" t="e">
        <f ca="1">IF(OR(H221&lt;&gt;"", J221&lt;&gt;"", O221&lt;&gt;""),
    _xludf.TEXTJOIN("-", TRUE,
        IF(H221="NO CONFORMIDAD", "NC", IF(H221="OBSERVACIÓN", "OB", "Error")),I221,
IF(O221="CORRECCIÓN", "C", IF(O221="ACCIÓN CORRECTIVA", "AC", IF(O221="ACCIÓN DE MEJORA", "AM","Error"))),
        VLOOKUP(E221, Opciones!A$1:B$13, 2, FALSE),
        VLOOKUP(M221, Opciones!D$1:E$92, 2, FALSE),
        YEAR(G221)
    ),
"")</f>
        <v>#NAME?</v>
      </c>
      <c r="D221" s="126" t="e">
        <f t="shared" ca="1" si="6"/>
        <v>#NAME?</v>
      </c>
      <c r="E221" s="96" t="s">
        <v>44</v>
      </c>
      <c r="F221" s="127" t="str">
        <f t="shared" si="18"/>
        <v>AUDITORÍA INTERNA PROCESO DE AUTORIDAD AMBIENTAL - DISTRITO NACIONAL DE MANEJO INTEGRADO CINARUCO VIGENCIA 2022</v>
      </c>
      <c r="G221" s="128">
        <v>44820</v>
      </c>
      <c r="H221" s="129" t="s">
        <v>290</v>
      </c>
      <c r="I221" s="187">
        <v>1</v>
      </c>
      <c r="J221" s="127" t="s">
        <v>669</v>
      </c>
      <c r="K221" s="127">
        <v>0</v>
      </c>
      <c r="L221" s="129" t="s">
        <v>417</v>
      </c>
      <c r="M221" s="129" t="s">
        <v>702</v>
      </c>
      <c r="N221" s="129" t="s">
        <v>50</v>
      </c>
      <c r="O221" s="126" t="s">
        <v>255</v>
      </c>
      <c r="P221" s="127" t="s">
        <v>703</v>
      </c>
      <c r="Q221" s="130">
        <v>44867</v>
      </c>
      <c r="R221" s="130">
        <v>45260</v>
      </c>
      <c r="S221" s="131"/>
      <c r="T221" s="132"/>
      <c r="U221" s="133" t="s">
        <v>704</v>
      </c>
      <c r="V221" s="133" t="s">
        <v>90</v>
      </c>
      <c r="W221" s="133">
        <v>1</v>
      </c>
      <c r="AA221" s="124" t="s">
        <v>149</v>
      </c>
      <c r="AB221" s="131"/>
      <c r="AC221" s="126"/>
      <c r="AD221" s="134"/>
      <c r="AE221" s="134" t="str">
        <f t="shared" ca="1" si="2"/>
        <v/>
      </c>
      <c r="AF221" s="137"/>
      <c r="AG221" s="126"/>
      <c r="AH221" s="126"/>
      <c r="AI221" s="130">
        <v>45261</v>
      </c>
      <c r="AJ221" s="126" t="str">
        <f t="shared" ca="1" si="3"/>
        <v>CERRADA</v>
      </c>
      <c r="AK221" s="126" t="e">
        <f t="shared" ca="1" si="4"/>
        <v>#NAME?</v>
      </c>
      <c r="AL221" s="124" t="s">
        <v>705</v>
      </c>
      <c r="AM221" s="136"/>
    </row>
    <row r="222" spans="1:39" ht="18.75" customHeight="1">
      <c r="A222" s="131"/>
      <c r="B222" s="125">
        <v>220</v>
      </c>
      <c r="C222" s="126" t="e">
        <f ca="1">IF(OR(H222&lt;&gt;"", J222&lt;&gt;"", O222&lt;&gt;""),
    _xludf.TEXTJOIN("-", TRUE,
        IF(H222="NO CONFORMIDAD", "NC", IF(H222="OBSERVACIÓN", "OB", "Error")),I222,
IF(O222="CORRECCIÓN", "C", IF(O222="ACCIÓN CORRECTIVA", "AC", IF(O222="ACCIÓN DE MEJORA", "AM","Error"))),
        VLOOKUP(E222, Opciones!A$1:B$13, 2, FALSE),
        VLOOKUP(M222, Opciones!D$1:E$92, 2, FALSE),
        YEAR(G222)
    ),
"")</f>
        <v>#NAME?</v>
      </c>
      <c r="D222" s="126" t="e">
        <f t="shared" ca="1" si="6"/>
        <v>#NAME?</v>
      </c>
      <c r="E222" s="96" t="s">
        <v>44</v>
      </c>
      <c r="F222" s="127" t="str">
        <f t="shared" si="18"/>
        <v>AUDITORÍA INTERNA PROCESO DE ADMINISTRACIÓN Y MANEJO DE ÁREAS PROTEGIDAS - DISTRITO NACIONAL DE MANEJO INTEGRADO CINARUCO VIGENCIA 2022</v>
      </c>
      <c r="G222" s="128">
        <v>44820</v>
      </c>
      <c r="H222" s="129" t="s">
        <v>45</v>
      </c>
      <c r="I222" s="187">
        <v>4</v>
      </c>
      <c r="J222" s="127" t="s">
        <v>691</v>
      </c>
      <c r="L222" s="129" t="s">
        <v>48</v>
      </c>
      <c r="M222" s="129" t="s">
        <v>702</v>
      </c>
      <c r="N222" s="129" t="s">
        <v>50</v>
      </c>
      <c r="O222" s="126" t="s">
        <v>87</v>
      </c>
      <c r="P222" s="127" t="s">
        <v>706</v>
      </c>
      <c r="Q222" s="130">
        <v>44867</v>
      </c>
      <c r="R222" s="130">
        <v>45260</v>
      </c>
      <c r="S222" s="131"/>
      <c r="T222" s="132"/>
      <c r="U222" s="133" t="s">
        <v>693</v>
      </c>
      <c r="V222" s="133" t="s">
        <v>90</v>
      </c>
      <c r="W222" s="133">
        <v>2</v>
      </c>
      <c r="AA222" s="124" t="s">
        <v>149</v>
      </c>
      <c r="AB222" s="131"/>
      <c r="AC222" s="126"/>
      <c r="AD222" s="134"/>
      <c r="AE222" s="134" t="str">
        <f t="shared" ca="1" si="2"/>
        <v/>
      </c>
      <c r="AF222" s="137"/>
      <c r="AG222" s="126"/>
      <c r="AH222" s="126"/>
      <c r="AI222" s="126"/>
      <c r="AJ222" s="126">
        <f t="shared" ca="1" si="3"/>
        <v>-488</v>
      </c>
      <c r="AK222" s="126" t="e">
        <f t="shared" ca="1" si="4"/>
        <v>#NAME?</v>
      </c>
      <c r="AL222" s="124" t="s">
        <v>707</v>
      </c>
      <c r="AM222" s="136"/>
    </row>
    <row r="223" spans="1:39" ht="18.75" customHeight="1">
      <c r="A223" s="131"/>
      <c r="B223" s="125">
        <v>221</v>
      </c>
      <c r="C223" s="126" t="e">
        <f ca="1">IF(OR(H223&lt;&gt;"", J223&lt;&gt;"", O223&lt;&gt;""),
    _xludf.TEXTJOIN("-", TRUE,
        IF(H223="NO CONFORMIDAD", "NC", IF(H223="OBSERVACIÓN", "OB", "Error")),I223,
IF(O223="CORRECCIÓN", "C", IF(O223="ACCIÓN CORRECTIVA", "AC", IF(O223="ACCIÓN DE MEJORA", "AM","Error"))),
        VLOOKUP(E223, Opciones!A$1:B$13, 2, FALSE),
        VLOOKUP(M223, Opciones!D$1:E$92, 2, FALSE),
        YEAR(G223)
    ),
"")</f>
        <v>#NAME?</v>
      </c>
      <c r="D223" s="126" t="e">
        <f t="shared" ca="1" si="6"/>
        <v>#NAME?</v>
      </c>
      <c r="E223" s="96" t="s">
        <v>44</v>
      </c>
      <c r="F223" s="127" t="str">
        <f t="shared" si="18"/>
        <v>AUDITORÍA INTERNA PROCESO DE AUTORIDAD AMBIENTAL - PARQUE NACIONAL NATURAL CORDILLERA DE LOS PICACHOS VIGENCIA 2022</v>
      </c>
      <c r="G223" s="128">
        <v>44820</v>
      </c>
      <c r="H223" s="129" t="s">
        <v>45</v>
      </c>
      <c r="I223" s="187">
        <v>1</v>
      </c>
      <c r="J223" s="127" t="s">
        <v>678</v>
      </c>
      <c r="L223" s="129" t="s">
        <v>417</v>
      </c>
      <c r="M223" s="129" t="s">
        <v>708</v>
      </c>
      <c r="N223" s="129" t="s">
        <v>50</v>
      </c>
      <c r="O223" s="126" t="s">
        <v>87</v>
      </c>
      <c r="P223" s="127" t="s">
        <v>709</v>
      </c>
      <c r="Q223" s="130">
        <v>44867</v>
      </c>
      <c r="R223" s="130">
        <v>45260</v>
      </c>
      <c r="S223" s="131"/>
      <c r="T223" s="132"/>
      <c r="U223" s="133" t="s">
        <v>684</v>
      </c>
      <c r="V223" s="133" t="s">
        <v>90</v>
      </c>
      <c r="W223" s="133">
        <v>2</v>
      </c>
      <c r="AA223" s="124" t="s">
        <v>149</v>
      </c>
      <c r="AB223" s="131"/>
      <c r="AC223" s="126"/>
      <c r="AD223" s="134"/>
      <c r="AE223" s="134" t="str">
        <f t="shared" ca="1" si="2"/>
        <v/>
      </c>
      <c r="AF223" s="137"/>
      <c r="AG223" s="126"/>
      <c r="AH223" s="126"/>
      <c r="AI223" s="126"/>
      <c r="AJ223" s="126">
        <f t="shared" ca="1" si="3"/>
        <v>-488</v>
      </c>
      <c r="AK223" s="126" t="e">
        <f t="shared" ca="1" si="4"/>
        <v>#NAME?</v>
      </c>
      <c r="AL223" s="124" t="s">
        <v>710</v>
      </c>
      <c r="AM223" s="136"/>
    </row>
    <row r="224" spans="1:39" ht="18.75" customHeight="1">
      <c r="A224" s="131"/>
      <c r="B224" s="125">
        <v>222</v>
      </c>
      <c r="C224" s="126" t="e">
        <f ca="1">IF(OR(H224&lt;&gt;"", J224&lt;&gt;"", O224&lt;&gt;""),
    _xludf.TEXTJOIN("-", TRUE,
        IF(H224="NO CONFORMIDAD", "NC", IF(H224="OBSERVACIÓN", "OB", "Error")),I224,
IF(O224="CORRECCIÓN", "C", IF(O224="ACCIÓN CORRECTIVA", "AC", IF(O224="ACCIÓN DE MEJORA", "AM","Error"))),
        VLOOKUP(E224, Opciones!A$1:B$13, 2, FALSE),
        VLOOKUP(M224, Opciones!D$1:E$92, 2, FALSE),
        YEAR(G224)
    ),
"")</f>
        <v>#NAME?</v>
      </c>
      <c r="D224" s="126" t="e">
        <f t="shared" ca="1" si="6"/>
        <v>#NAME?</v>
      </c>
      <c r="E224" s="96" t="s">
        <v>44</v>
      </c>
      <c r="F224" s="127" t="str">
        <f t="shared" si="18"/>
        <v>AUDITORÍA INTERNA PROCESO DE AUTORIDAD AMBIENTAL - PARQUE NACIONAL NATURAL CORDILLERA DE LOS PICACHOS VIGENCIA 2022</v>
      </c>
      <c r="G224" s="128">
        <v>44820</v>
      </c>
      <c r="H224" s="129" t="s">
        <v>45</v>
      </c>
      <c r="I224" s="187">
        <v>1</v>
      </c>
      <c r="J224" s="127" t="s">
        <v>678</v>
      </c>
      <c r="L224" s="129" t="s">
        <v>417</v>
      </c>
      <c r="M224" s="129" t="s">
        <v>708</v>
      </c>
      <c r="N224" s="129" t="s">
        <v>50</v>
      </c>
      <c r="O224" s="126" t="s">
        <v>87</v>
      </c>
      <c r="P224" s="127" t="s">
        <v>683</v>
      </c>
      <c r="Q224" s="130">
        <v>44867</v>
      </c>
      <c r="R224" s="130">
        <v>45260</v>
      </c>
      <c r="S224" s="131"/>
      <c r="T224" s="132"/>
      <c r="U224" s="133" t="s">
        <v>711</v>
      </c>
      <c r="V224" s="133" t="s">
        <v>90</v>
      </c>
      <c r="W224" s="133">
        <v>1</v>
      </c>
      <c r="AA224" s="124" t="s">
        <v>149</v>
      </c>
      <c r="AB224" s="131"/>
      <c r="AC224" s="126"/>
      <c r="AD224" s="134"/>
      <c r="AE224" s="134" t="str">
        <f t="shared" ca="1" si="2"/>
        <v/>
      </c>
      <c r="AF224" s="137"/>
      <c r="AG224" s="126"/>
      <c r="AH224" s="126"/>
      <c r="AI224" s="126"/>
      <c r="AJ224" s="126">
        <f t="shared" ca="1" si="3"/>
        <v>-488</v>
      </c>
      <c r="AK224" s="126" t="e">
        <f t="shared" ca="1" si="4"/>
        <v>#NAME?</v>
      </c>
      <c r="AL224" s="124" t="s">
        <v>710</v>
      </c>
      <c r="AM224" s="136"/>
    </row>
    <row r="225" spans="1:39" ht="18.75" customHeight="1">
      <c r="A225" s="131"/>
      <c r="B225" s="125">
        <v>223</v>
      </c>
      <c r="C225" s="126" t="e">
        <f ca="1">IF(OR(H225&lt;&gt;"", J225&lt;&gt;"", O225&lt;&gt;""),
    _xludf.TEXTJOIN("-", TRUE,
        IF(H225="NO CONFORMIDAD", "NC", IF(H225="OBSERVACIÓN", "OB", "Error")),I225,
IF(O225="CORRECCIÓN", "C", IF(O225="ACCIÓN CORRECTIVA", "AC", IF(O225="ACCIÓN DE MEJORA", "AM","Error"))),
        VLOOKUP(E225, Opciones!A$1:B$13, 2, FALSE),
        VLOOKUP(M225, Opciones!D$1:E$92, 2, FALSE),
        YEAR(G225)
    ),
"")</f>
        <v>#NAME?</v>
      </c>
      <c r="D225" s="126" t="e">
        <f t="shared" ca="1" si="6"/>
        <v>#NAME?</v>
      </c>
      <c r="E225" s="96" t="s">
        <v>44</v>
      </c>
      <c r="F225" s="127" t="str">
        <f t="shared" si="18"/>
        <v>AUDITORÍA INTERNA PROCESO DE AUTORIDAD AMBIENTAL - PARQUE NACIONAL NATURAL TINIGUA VIGENCIA 2022</v>
      </c>
      <c r="G225" s="128">
        <v>44820</v>
      </c>
      <c r="H225" s="129" t="s">
        <v>290</v>
      </c>
      <c r="I225" s="187">
        <v>2</v>
      </c>
      <c r="J225" s="127" t="s">
        <v>675</v>
      </c>
      <c r="L225" s="129" t="s">
        <v>417</v>
      </c>
      <c r="M225" s="129" t="s">
        <v>712</v>
      </c>
      <c r="N225" s="129" t="s">
        <v>50</v>
      </c>
      <c r="O225" s="126" t="s">
        <v>255</v>
      </c>
      <c r="P225" s="127" t="s">
        <v>713</v>
      </c>
      <c r="Q225" s="130">
        <v>44867</v>
      </c>
      <c r="R225" s="130">
        <v>45260</v>
      </c>
      <c r="S225" s="131"/>
      <c r="T225" s="132"/>
      <c r="U225" s="133" t="s">
        <v>672</v>
      </c>
      <c r="V225" s="133" t="s">
        <v>90</v>
      </c>
      <c r="W225" s="133">
        <v>1</v>
      </c>
      <c r="AA225" s="124" t="s">
        <v>149</v>
      </c>
      <c r="AB225" s="131"/>
      <c r="AC225" s="126"/>
      <c r="AD225" s="134"/>
      <c r="AE225" s="134" t="str">
        <f t="shared" ca="1" si="2"/>
        <v/>
      </c>
      <c r="AF225" s="137"/>
      <c r="AG225" s="126"/>
      <c r="AH225" s="126"/>
      <c r="AI225" s="126"/>
      <c r="AJ225" s="126">
        <f t="shared" ca="1" si="3"/>
        <v>-488</v>
      </c>
      <c r="AK225" s="126" t="e">
        <f t="shared" ca="1" si="4"/>
        <v>#NAME?</v>
      </c>
      <c r="AL225" s="124" t="s">
        <v>714</v>
      </c>
      <c r="AM225" s="136"/>
    </row>
    <row r="226" spans="1:39" ht="18.75" customHeight="1">
      <c r="A226" s="131"/>
      <c r="B226" s="125">
        <v>224</v>
      </c>
      <c r="C226" s="126" t="e">
        <f ca="1">IF(OR(H226&lt;&gt;"", J226&lt;&gt;"", O226&lt;&gt;""),
    _xludf.TEXTJOIN("-", TRUE,
        IF(H226="NO CONFORMIDAD", "NC", IF(H226="OBSERVACIÓN", "OB", "Error")),I226,
IF(O226="CORRECCIÓN", "C", IF(O226="ACCIÓN CORRECTIVA", "AC", IF(O226="ACCIÓN DE MEJORA", "AM","Error"))),
        VLOOKUP(E226, Opciones!A$1:B$13, 2, FALSE),
        VLOOKUP(M226, Opciones!D$1:E$92, 2, FALSE),
        YEAR(G226)
    ),
"")</f>
        <v>#NAME?</v>
      </c>
      <c r="D226" s="126" t="e">
        <f t="shared" ca="1" si="6"/>
        <v>#NAME?</v>
      </c>
      <c r="E226" s="96" t="s">
        <v>44</v>
      </c>
      <c r="F226" s="127" t="str">
        <f t="shared" si="18"/>
        <v>AUDITORÍA INTERNA PROCESO DE AUTORIDAD AMBIENTAL - PARQUE NACIONAL NATURAL TINIGUA VIGENCIA 2022</v>
      </c>
      <c r="G226" s="128">
        <v>44820</v>
      </c>
      <c r="H226" s="129" t="s">
        <v>45</v>
      </c>
      <c r="I226" s="187">
        <v>2</v>
      </c>
      <c r="J226" s="127" t="s">
        <v>686</v>
      </c>
      <c r="L226" s="129" t="s">
        <v>417</v>
      </c>
      <c r="M226" s="129" t="s">
        <v>712</v>
      </c>
      <c r="N226" s="129" t="s">
        <v>50</v>
      </c>
      <c r="O226" s="126" t="s">
        <v>255</v>
      </c>
      <c r="P226" s="127" t="s">
        <v>715</v>
      </c>
      <c r="Q226" s="130">
        <v>44867</v>
      </c>
      <c r="R226" s="130">
        <v>45260</v>
      </c>
      <c r="S226" s="131"/>
      <c r="T226" s="132"/>
      <c r="U226" s="133" t="s">
        <v>680</v>
      </c>
      <c r="V226" s="133" t="s">
        <v>90</v>
      </c>
      <c r="W226" s="133">
        <v>2</v>
      </c>
      <c r="AA226" s="124" t="s">
        <v>149</v>
      </c>
      <c r="AB226" s="131"/>
      <c r="AC226" s="126"/>
      <c r="AD226" s="134"/>
      <c r="AE226" s="134" t="str">
        <f t="shared" ca="1" si="2"/>
        <v/>
      </c>
      <c r="AF226" s="137"/>
      <c r="AG226" s="126"/>
      <c r="AH226" s="126"/>
      <c r="AI226" s="126"/>
      <c r="AJ226" s="126">
        <f t="shared" ca="1" si="3"/>
        <v>-488</v>
      </c>
      <c r="AK226" s="126" t="e">
        <f t="shared" ca="1" si="4"/>
        <v>#NAME?</v>
      </c>
      <c r="AL226" s="124" t="s">
        <v>714</v>
      </c>
      <c r="AM226" s="136"/>
    </row>
    <row r="227" spans="1:39" ht="18.75" customHeight="1">
      <c r="A227" s="131"/>
      <c r="B227" s="125">
        <v>225</v>
      </c>
      <c r="C227" s="126" t="e">
        <f ca="1">IF(OR(H227&lt;&gt;"", J227&lt;&gt;"", O227&lt;&gt;""),
    _xludf.TEXTJOIN("-", TRUE,
        IF(H227="NO CONFORMIDAD", "NC", IF(H227="OBSERVACIÓN", "OB", "Error")),I227,
IF(O227="CORRECCIÓN", "C", IF(O227="ACCIÓN CORRECTIVA", "AC", IF(O227="ACCIÓN DE MEJORA", "AM","Error"))),
        VLOOKUP(E227, Opciones!A$1:B$13, 2, FALSE),
        VLOOKUP(M227, Opciones!D$1:E$92, 2, FALSE),
        YEAR(G227)
    ),
"")</f>
        <v>#NAME?</v>
      </c>
      <c r="D227" s="126" t="e">
        <f t="shared" ca="1" si="6"/>
        <v>#NAME?</v>
      </c>
      <c r="E227" s="96" t="s">
        <v>44</v>
      </c>
      <c r="F227" s="127" t="str">
        <f t="shared" si="18"/>
        <v>AUDITORÍA INTERNA PROCESO DE AUTORIDAD AMBIENTAL - PARQUE NACIONAL NATURAL TINIGUA VIGENCIA 2022</v>
      </c>
      <c r="G227" s="128">
        <v>44820</v>
      </c>
      <c r="H227" s="129" t="s">
        <v>45</v>
      </c>
      <c r="I227" s="187">
        <v>2</v>
      </c>
      <c r="J227" s="127" t="s">
        <v>686</v>
      </c>
      <c r="L227" s="129" t="s">
        <v>417</v>
      </c>
      <c r="M227" s="129" t="s">
        <v>712</v>
      </c>
      <c r="N227" s="129" t="s">
        <v>50</v>
      </c>
      <c r="O227" s="126" t="s">
        <v>87</v>
      </c>
      <c r="P227" s="127" t="s">
        <v>716</v>
      </c>
      <c r="Q227" s="130">
        <v>44867</v>
      </c>
      <c r="R227" s="130">
        <v>45260</v>
      </c>
      <c r="S227" s="131"/>
      <c r="T227" s="132"/>
      <c r="U227" s="133" t="s">
        <v>711</v>
      </c>
      <c r="V227" s="133" t="s">
        <v>90</v>
      </c>
      <c r="W227" s="133">
        <v>1</v>
      </c>
      <c r="AA227" s="124" t="s">
        <v>149</v>
      </c>
      <c r="AB227" s="131"/>
      <c r="AC227" s="126"/>
      <c r="AD227" s="134"/>
      <c r="AE227" s="134" t="str">
        <f t="shared" ca="1" si="2"/>
        <v/>
      </c>
      <c r="AF227" s="137"/>
      <c r="AG227" s="126"/>
      <c r="AH227" s="126"/>
      <c r="AI227" s="126"/>
      <c r="AJ227" s="126">
        <f t="shared" ca="1" si="3"/>
        <v>-488</v>
      </c>
      <c r="AK227" s="126" t="e">
        <f t="shared" ca="1" si="4"/>
        <v>#NAME?</v>
      </c>
      <c r="AL227" s="124" t="s">
        <v>714</v>
      </c>
      <c r="AM227" s="136"/>
    </row>
    <row r="228" spans="1:39" ht="18.75" customHeight="1">
      <c r="A228" s="127" t="s">
        <v>107</v>
      </c>
      <c r="B228" s="125">
        <v>226</v>
      </c>
      <c r="C228" s="126" t="e">
        <f ca="1">IF(OR(H228&lt;&gt;"", J228&lt;&gt;"", O228&lt;&gt;""),
    _xludf.TEXTJOIN("-", TRUE,
        IF(H228="NO CONFORMIDAD", "NC", IF(H228="OBSERVACIÓN", "OB", "Error")),I228,
IF(O228="CORRECCIÓN", "C", IF(O228="ACCIÓN CORRECTIVA", "AC", IF(O228="ACCIÓN DE MEJORA", "AM","Error"))),
        VLOOKUP(E228, Opciones!A$1:B$13, 2, FALSE),
        VLOOKUP(M228, Opciones!D$1:E$92, 2, FALSE),
        YEAR(G228)
    ),
"")</f>
        <v>#NAME?</v>
      </c>
      <c r="D228" s="126" t="e">
        <f t="shared" ca="1" si="6"/>
        <v>#NAME?</v>
      </c>
      <c r="E228" s="96" t="s">
        <v>338</v>
      </c>
      <c r="F228" s="127" t="str">
        <f t="shared" si="18"/>
        <v>OTRAS FUENTES PROCESO DE SERVICIO AL CIUDADANO - GRUPO DE ATENCIÓN AL CIUDADANO VIGENCIA 2022</v>
      </c>
      <c r="G228" s="128">
        <v>44812</v>
      </c>
      <c r="H228" s="129" t="s">
        <v>45</v>
      </c>
      <c r="I228" s="187">
        <v>1</v>
      </c>
      <c r="J228" s="127" t="s">
        <v>717</v>
      </c>
      <c r="K228" s="127" t="s">
        <v>718</v>
      </c>
      <c r="L228" s="129" t="s">
        <v>653</v>
      </c>
      <c r="M228" s="129" t="s">
        <v>654</v>
      </c>
      <c r="N228" s="129" t="s">
        <v>50</v>
      </c>
      <c r="O228" s="126" t="s">
        <v>51</v>
      </c>
      <c r="P228" s="127" t="s">
        <v>719</v>
      </c>
      <c r="Q228" s="130">
        <v>44852</v>
      </c>
      <c r="R228" s="130">
        <v>44895</v>
      </c>
      <c r="S228" s="131"/>
      <c r="T228" s="132"/>
      <c r="U228" s="133" t="s">
        <v>720</v>
      </c>
      <c r="V228" s="133" t="s">
        <v>90</v>
      </c>
      <c r="W228" s="133">
        <v>1</v>
      </c>
      <c r="AA228" s="124" t="s">
        <v>65</v>
      </c>
      <c r="AB228" s="131"/>
      <c r="AC228" s="126"/>
      <c r="AD228" s="134"/>
      <c r="AE228" s="134" t="str">
        <f t="shared" ca="1" si="2"/>
        <v/>
      </c>
      <c r="AF228" s="137"/>
      <c r="AG228" s="126"/>
      <c r="AH228" s="126"/>
      <c r="AI228" s="130">
        <v>45280</v>
      </c>
      <c r="AJ228" s="126" t="str">
        <f t="shared" ca="1" si="3"/>
        <v>CERRADA</v>
      </c>
      <c r="AK228" s="126" t="e">
        <f t="shared" ca="1" si="4"/>
        <v>#NAME?</v>
      </c>
      <c r="AL228" s="124" t="s">
        <v>721</v>
      </c>
      <c r="AM228" s="136"/>
    </row>
    <row r="229" spans="1:39" ht="18.75" customHeight="1">
      <c r="A229" s="127" t="s">
        <v>107</v>
      </c>
      <c r="B229" s="125">
        <v>227</v>
      </c>
      <c r="C229" s="126" t="e">
        <f ca="1">IF(OR(H229&lt;&gt;"", J229&lt;&gt;"", O229&lt;&gt;""),
    _xludf.TEXTJOIN("-", TRUE,
        IF(H229="NO CONFORMIDAD", "NC", IF(H229="OBSERVACIÓN", "OB", "Error")),I229,
IF(O229="CORRECCIÓN", "C", IF(O229="ACCIÓN CORRECTIVA", "AC", IF(O229="ACCIÓN DE MEJORA", "AM","Error"))),
        VLOOKUP(E229, Opciones!A$1:B$13, 2, FALSE),
        VLOOKUP(M229, Opciones!D$1:E$92, 2, FALSE),
        YEAR(G229)
    ),
"")</f>
        <v>#NAME?</v>
      </c>
      <c r="D229" s="126" t="e">
        <f t="shared" ca="1" si="6"/>
        <v>#NAME?</v>
      </c>
      <c r="E229" s="96" t="s">
        <v>338</v>
      </c>
      <c r="F229" s="127" t="str">
        <f t="shared" si="18"/>
        <v>OTRAS FUENTES PROCESO DE SERVICIO AL CIUDADANO - GRUPO DE ATENCIÓN AL CIUDADANO VIGENCIA 2022</v>
      </c>
      <c r="G229" s="128">
        <v>44812</v>
      </c>
      <c r="H229" s="129" t="s">
        <v>45</v>
      </c>
      <c r="I229" s="187">
        <v>1</v>
      </c>
      <c r="J229" s="127" t="s">
        <v>722</v>
      </c>
      <c r="K229" s="127" t="s">
        <v>718</v>
      </c>
      <c r="L229" s="129" t="s">
        <v>653</v>
      </c>
      <c r="M229" s="129" t="s">
        <v>654</v>
      </c>
      <c r="N229" s="129" t="s">
        <v>50</v>
      </c>
      <c r="O229" s="126" t="s">
        <v>87</v>
      </c>
      <c r="P229" s="127" t="s">
        <v>723</v>
      </c>
      <c r="Q229" s="130">
        <v>44852</v>
      </c>
      <c r="R229" s="130">
        <v>44956</v>
      </c>
      <c r="S229" s="131"/>
      <c r="T229" s="132"/>
      <c r="U229" s="133" t="s">
        <v>724</v>
      </c>
      <c r="V229" s="133" t="s">
        <v>90</v>
      </c>
      <c r="W229" s="133">
        <v>1</v>
      </c>
      <c r="AA229" s="124" t="s">
        <v>65</v>
      </c>
      <c r="AB229" s="131"/>
      <c r="AC229" s="126"/>
      <c r="AD229" s="134"/>
      <c r="AE229" s="134" t="str">
        <f t="shared" ca="1" si="2"/>
        <v/>
      </c>
      <c r="AF229" s="137"/>
      <c r="AG229" s="126"/>
      <c r="AH229" s="126"/>
      <c r="AI229" s="130">
        <v>45280</v>
      </c>
      <c r="AJ229" s="126" t="str">
        <f t="shared" ca="1" si="3"/>
        <v>CERRADA</v>
      </c>
      <c r="AK229" s="126" t="e">
        <f t="shared" ca="1" si="4"/>
        <v>#NAME?</v>
      </c>
      <c r="AL229" s="124" t="s">
        <v>725</v>
      </c>
      <c r="AM229" s="136"/>
    </row>
    <row r="230" spans="1:39" ht="18.75" customHeight="1">
      <c r="A230" s="127" t="s">
        <v>114</v>
      </c>
      <c r="B230" s="125">
        <v>228</v>
      </c>
      <c r="C230" s="126" t="e">
        <f ca="1">IF(OR(H230&lt;&gt;"", J230&lt;&gt;"", O230&lt;&gt;""),
    _xludf.TEXTJOIN("-", TRUE,
        IF(H230="NO CONFORMIDAD", "NC", IF(H230="OBSERVACIÓN", "OB", "Error")),I230,
IF(O230="CORRECCIÓN", "C", IF(O230="ACCIÓN CORRECTIVA", "AC", IF(O230="ACCIÓN DE MEJORA", "AM","Error"))),
        VLOOKUP(E230, Opciones!A$1:B$13, 2, FALSE),
        VLOOKUP(M230, Opciones!D$1:E$92, 2, FALSE),
        YEAR(G230)
    ),
"")</f>
        <v>#NAME?</v>
      </c>
      <c r="D230" s="126" t="e">
        <f t="shared" ca="1" si="6"/>
        <v>#NAME?</v>
      </c>
      <c r="E230" s="96" t="s">
        <v>44</v>
      </c>
      <c r="F230" s="145" t="str">
        <f t="shared" si="18"/>
        <v>AUDITORÍA INTERNA PROCESO DE EDUCACIÓN AMBIENTAL Y COMUNICACIÓN - GRUPO DE COMUNICACIONES VIGENCIA 2022</v>
      </c>
      <c r="G230" s="128">
        <v>44834</v>
      </c>
      <c r="H230" s="129" t="s">
        <v>45</v>
      </c>
      <c r="I230" s="187">
        <v>5</v>
      </c>
      <c r="J230" s="127" t="s">
        <v>726</v>
      </c>
      <c r="K230" s="127" t="s">
        <v>652</v>
      </c>
      <c r="L230" s="129" t="s">
        <v>376</v>
      </c>
      <c r="M230" s="129" t="s">
        <v>119</v>
      </c>
      <c r="N230" s="129" t="s">
        <v>50</v>
      </c>
      <c r="O230" s="126" t="s">
        <v>51</v>
      </c>
      <c r="P230" s="127" t="s">
        <v>727</v>
      </c>
      <c r="Q230" s="130">
        <v>44852</v>
      </c>
      <c r="R230" s="130">
        <v>45016</v>
      </c>
      <c r="S230" s="131"/>
      <c r="T230" s="132"/>
      <c r="U230" s="133" t="s">
        <v>656</v>
      </c>
      <c r="V230" s="133" t="s">
        <v>90</v>
      </c>
      <c r="W230" s="133">
        <v>4</v>
      </c>
      <c r="AA230" s="124" t="s">
        <v>215</v>
      </c>
      <c r="AB230" s="127" t="s">
        <v>114</v>
      </c>
      <c r="AC230" s="126" t="s">
        <v>50</v>
      </c>
      <c r="AD230" s="134"/>
      <c r="AE230" s="134" t="str">
        <f t="shared" ca="1" si="2"/>
        <v/>
      </c>
      <c r="AF230" s="137">
        <v>1</v>
      </c>
      <c r="AG230" s="126" t="s">
        <v>50</v>
      </c>
      <c r="AH230" s="126" t="s">
        <v>50</v>
      </c>
      <c r="AI230" s="126"/>
      <c r="AJ230" s="126" t="str">
        <f t="shared" ca="1" si="3"/>
        <v>CUMPLIDA</v>
      </c>
      <c r="AK230" s="126" t="e">
        <f t="shared" ca="1" si="4"/>
        <v>#NAME?</v>
      </c>
      <c r="AL230" s="124" t="s">
        <v>728</v>
      </c>
      <c r="AM230" s="141">
        <v>45645</v>
      </c>
    </row>
    <row r="231" spans="1:39" ht="18.75" customHeight="1">
      <c r="A231" s="127" t="s">
        <v>114</v>
      </c>
      <c r="B231" s="125">
        <v>229</v>
      </c>
      <c r="C231" s="126" t="e">
        <f ca="1">IF(OR(H231&lt;&gt;"", J231&lt;&gt;"", O231&lt;&gt;""),
    _xludf.TEXTJOIN("-", TRUE,
        IF(H231="NO CONFORMIDAD", "NC", IF(H231="OBSERVACIÓN", "OB", "Error")),I231,
IF(O231="CORRECCIÓN", "C", IF(O231="ACCIÓN CORRECTIVA", "AC", IF(O231="ACCIÓN DE MEJORA", "AM","Error"))),
        VLOOKUP(E231, Opciones!A$1:B$13, 2, FALSE),
        VLOOKUP(M231, Opciones!D$1:E$92, 2, FALSE),
        YEAR(G231)
    ),
"")</f>
        <v>#NAME?</v>
      </c>
      <c r="D231" s="126" t="e">
        <f t="shared" ca="1" si="6"/>
        <v>#NAME?</v>
      </c>
      <c r="E231" s="96" t="s">
        <v>44</v>
      </c>
      <c r="F231" s="145" t="str">
        <f t="shared" si="18"/>
        <v>AUDITORÍA INTERNA PROCESO DE EDUCACIÓN AMBIENTAL Y COMUNICACIÓN - GRUPO DE COMUNICACIONES VIGENCIA 2022</v>
      </c>
      <c r="G231" s="128">
        <v>44834</v>
      </c>
      <c r="H231" s="129" t="s">
        <v>45</v>
      </c>
      <c r="I231" s="187">
        <v>5</v>
      </c>
      <c r="J231" s="127" t="s">
        <v>726</v>
      </c>
      <c r="K231" s="127" t="s">
        <v>652</v>
      </c>
      <c r="L231" s="129" t="s">
        <v>376</v>
      </c>
      <c r="M231" s="129" t="s">
        <v>119</v>
      </c>
      <c r="N231" s="129" t="s">
        <v>50</v>
      </c>
      <c r="O231" s="126" t="s">
        <v>87</v>
      </c>
      <c r="P231" s="127" t="s">
        <v>729</v>
      </c>
      <c r="Q231" s="130">
        <v>44852</v>
      </c>
      <c r="R231" s="130">
        <v>45016</v>
      </c>
      <c r="S231" s="131"/>
      <c r="T231" s="132"/>
      <c r="U231" s="133" t="s">
        <v>659</v>
      </c>
      <c r="V231" s="133" t="s">
        <v>90</v>
      </c>
      <c r="W231" s="133">
        <v>1</v>
      </c>
      <c r="AA231" s="124" t="s">
        <v>215</v>
      </c>
      <c r="AB231" s="127" t="s">
        <v>114</v>
      </c>
      <c r="AC231" s="126" t="s">
        <v>50</v>
      </c>
      <c r="AD231" s="134"/>
      <c r="AE231" s="134" t="str">
        <f t="shared" ca="1" si="2"/>
        <v/>
      </c>
      <c r="AF231" s="137">
        <v>1</v>
      </c>
      <c r="AG231" s="126" t="s">
        <v>50</v>
      </c>
      <c r="AH231" s="126" t="s">
        <v>50</v>
      </c>
      <c r="AI231" s="126"/>
      <c r="AJ231" s="126" t="str">
        <f t="shared" ca="1" si="3"/>
        <v>CUMPLIDA</v>
      </c>
      <c r="AK231" s="126" t="e">
        <f t="shared" ca="1" si="4"/>
        <v>#NAME?</v>
      </c>
      <c r="AL231" s="124" t="s">
        <v>728</v>
      </c>
      <c r="AM231" s="141">
        <v>45645</v>
      </c>
    </row>
    <row r="232" spans="1:39" ht="18.75" customHeight="1">
      <c r="A232" s="127" t="s">
        <v>58</v>
      </c>
      <c r="B232" s="125">
        <v>230</v>
      </c>
      <c r="C232" s="126" t="e">
        <f ca="1">IF(OR(H232&lt;&gt;"", J232&lt;&gt;"", O232&lt;&gt;""),
    _xludf.TEXTJOIN("-", TRUE,
        IF(H232="NO CONFORMIDAD", "NC", IF(H232="OBSERVACIÓN", "OB", "Error")),I232,
IF(O232="CORRECCIÓN", "C", IF(O232="ACCIÓN CORRECTIVA", "AC", IF(O232="ACCIÓN DE MEJORA", "AM","Error"))),
        VLOOKUP(E232, Opciones!A$1:B$13, 2, FALSE),
        VLOOKUP(M232, Opciones!D$1:E$92, 2, FALSE),
        YEAR(G232)
    ),
"")</f>
        <v>#NAME?</v>
      </c>
      <c r="D232" s="126" t="e">
        <f t="shared" ca="1" si="6"/>
        <v>#NAME?</v>
      </c>
      <c r="E232" s="96" t="s">
        <v>44</v>
      </c>
      <c r="F232" s="127" t="s">
        <v>730</v>
      </c>
      <c r="G232" s="128">
        <v>44383</v>
      </c>
      <c r="H232" s="129" t="s">
        <v>45</v>
      </c>
      <c r="I232" s="187">
        <v>2</v>
      </c>
      <c r="J232" s="127" t="s">
        <v>731</v>
      </c>
      <c r="K232" s="127" t="s">
        <v>732</v>
      </c>
      <c r="L232" s="129" t="s">
        <v>62</v>
      </c>
      <c r="M232" s="129" t="s">
        <v>63</v>
      </c>
      <c r="N232" s="129" t="s">
        <v>50</v>
      </c>
      <c r="O232" s="126" t="s">
        <v>87</v>
      </c>
      <c r="P232" s="127" t="s">
        <v>733</v>
      </c>
      <c r="Q232" s="130">
        <v>44880</v>
      </c>
      <c r="R232" s="130">
        <v>45107</v>
      </c>
      <c r="S232" s="131"/>
      <c r="T232" s="132"/>
      <c r="U232" s="133" t="s">
        <v>734</v>
      </c>
      <c r="V232" s="133" t="s">
        <v>84</v>
      </c>
      <c r="W232" s="133">
        <v>100</v>
      </c>
      <c r="AA232" s="124" t="s">
        <v>65</v>
      </c>
      <c r="AB232" s="131"/>
      <c r="AC232" s="126"/>
      <c r="AD232" s="134"/>
      <c r="AE232" s="134" t="str">
        <f t="shared" ca="1" si="2"/>
        <v/>
      </c>
      <c r="AF232" s="137"/>
      <c r="AG232" s="126"/>
      <c r="AH232" s="126"/>
      <c r="AI232" s="126"/>
      <c r="AJ232" s="126">
        <f t="shared" ca="1" si="3"/>
        <v>-641</v>
      </c>
      <c r="AK232" s="126" t="e">
        <f t="shared" ca="1" si="4"/>
        <v>#NAME?</v>
      </c>
      <c r="AL232" s="124" t="s">
        <v>735</v>
      </c>
      <c r="AM232" s="136"/>
    </row>
    <row r="233" spans="1:39" ht="18.75" customHeight="1">
      <c r="A233" s="127" t="s">
        <v>58</v>
      </c>
      <c r="B233" s="125">
        <v>231</v>
      </c>
      <c r="C233" s="126" t="e">
        <f ca="1">IF(OR(H233&lt;&gt;"", J233&lt;&gt;"", O233&lt;&gt;""),
    _xludf.TEXTJOIN("-", TRUE,
        IF(H233="NO CONFORMIDAD", "NC", IF(H233="OBSERVACIÓN", "OB", "Error")),I233,
IF(O233="CORRECCIÓN", "C", IF(O233="ACCIÓN CORRECTIVA", "AC", IF(O233="ACCIÓN DE MEJORA", "AM","Error"))),
        VLOOKUP(E233, Opciones!A$1:B$13, 2, FALSE),
        VLOOKUP(M233, Opciones!D$1:E$92, 2, FALSE),
        YEAR(G233)
    ),
"")</f>
        <v>#NAME?</v>
      </c>
      <c r="D233" s="126" t="e">
        <f t="shared" ca="1" si="6"/>
        <v>#NAME?</v>
      </c>
      <c r="E233" s="96" t="s">
        <v>44</v>
      </c>
      <c r="F233" s="127" t="s">
        <v>730</v>
      </c>
      <c r="G233" s="128">
        <v>44383</v>
      </c>
      <c r="H233" s="129" t="s">
        <v>45</v>
      </c>
      <c r="I233" s="187">
        <v>2</v>
      </c>
      <c r="J233" s="127" t="s">
        <v>731</v>
      </c>
      <c r="K233" s="127" t="s">
        <v>732</v>
      </c>
      <c r="L233" s="129" t="s">
        <v>62</v>
      </c>
      <c r="M233" s="129" t="s">
        <v>63</v>
      </c>
      <c r="N233" s="129" t="s">
        <v>50</v>
      </c>
      <c r="O233" s="126" t="s">
        <v>87</v>
      </c>
      <c r="P233" s="127" t="s">
        <v>736</v>
      </c>
      <c r="Q233" s="130">
        <v>44880</v>
      </c>
      <c r="R233" s="130">
        <v>45107</v>
      </c>
      <c r="S233" s="131"/>
      <c r="T233" s="132"/>
      <c r="U233" s="133" t="s">
        <v>460</v>
      </c>
      <c r="V233" s="133" t="s">
        <v>90</v>
      </c>
      <c r="W233" s="133">
        <v>2</v>
      </c>
      <c r="AA233" s="124" t="s">
        <v>65</v>
      </c>
      <c r="AB233" s="131"/>
      <c r="AC233" s="126"/>
      <c r="AD233" s="134"/>
      <c r="AE233" s="134" t="str">
        <f t="shared" ca="1" si="2"/>
        <v/>
      </c>
      <c r="AF233" s="137"/>
      <c r="AG233" s="126"/>
      <c r="AH233" s="126"/>
      <c r="AI233" s="126"/>
      <c r="AJ233" s="126">
        <f t="shared" ca="1" si="3"/>
        <v>-641</v>
      </c>
      <c r="AK233" s="126" t="e">
        <f t="shared" ca="1" si="4"/>
        <v>#NAME?</v>
      </c>
      <c r="AL233" s="124" t="s">
        <v>737</v>
      </c>
      <c r="AM233" s="136"/>
    </row>
    <row r="234" spans="1:39" ht="18.75" customHeight="1">
      <c r="A234" s="127" t="s">
        <v>58</v>
      </c>
      <c r="B234" s="125">
        <v>232</v>
      </c>
      <c r="C234" s="126" t="e">
        <f ca="1">IF(OR(H234&lt;&gt;"", J234&lt;&gt;"", O234&lt;&gt;""),
    _xludf.TEXTJOIN("-", TRUE,
        IF(H234="NO CONFORMIDAD", "NC", IF(H234="OBSERVACIÓN", "OB", "Error")),I234,
IF(O234="CORRECCIÓN", "C", IF(O234="ACCIÓN CORRECTIVA", "AC", IF(O234="ACCIÓN DE MEJORA", "AM","Error"))),
        VLOOKUP(E234, Opciones!A$1:B$13, 2, FALSE),
        VLOOKUP(M234, Opciones!D$1:E$92, 2, FALSE),
        YEAR(G234)
    ),
"")</f>
        <v>#NAME?</v>
      </c>
      <c r="D234" s="126" t="e">
        <f t="shared" ca="1" si="6"/>
        <v>#NAME?</v>
      </c>
      <c r="E234" s="96" t="s">
        <v>44</v>
      </c>
      <c r="F234" s="127" t="s">
        <v>730</v>
      </c>
      <c r="G234" s="128">
        <v>44383</v>
      </c>
      <c r="H234" s="129" t="s">
        <v>45</v>
      </c>
      <c r="I234" s="187">
        <v>2</v>
      </c>
      <c r="J234" s="127" t="s">
        <v>731</v>
      </c>
      <c r="K234" s="127" t="s">
        <v>732</v>
      </c>
      <c r="L234" s="129" t="s">
        <v>62</v>
      </c>
      <c r="M234" s="129" t="s">
        <v>63</v>
      </c>
      <c r="N234" s="129" t="s">
        <v>50</v>
      </c>
      <c r="O234" s="126" t="s">
        <v>87</v>
      </c>
      <c r="P234" s="127" t="s">
        <v>738</v>
      </c>
      <c r="Q234" s="130">
        <v>44880</v>
      </c>
      <c r="R234" s="130">
        <v>44926</v>
      </c>
      <c r="S234" s="131"/>
      <c r="T234" s="132"/>
      <c r="U234" s="133" t="s">
        <v>739</v>
      </c>
      <c r="V234" s="133" t="s">
        <v>90</v>
      </c>
      <c r="W234" s="133">
        <v>1</v>
      </c>
      <c r="AA234" s="124" t="s">
        <v>65</v>
      </c>
      <c r="AB234" s="131"/>
      <c r="AC234" s="126"/>
      <c r="AD234" s="134"/>
      <c r="AE234" s="134" t="str">
        <f t="shared" ca="1" si="2"/>
        <v/>
      </c>
      <c r="AF234" s="137"/>
      <c r="AG234" s="126"/>
      <c r="AH234" s="126"/>
      <c r="AI234" s="126"/>
      <c r="AJ234" s="126">
        <f t="shared" ca="1" si="3"/>
        <v>-822</v>
      </c>
      <c r="AK234" s="126" t="e">
        <f t="shared" ca="1" si="4"/>
        <v>#NAME?</v>
      </c>
      <c r="AL234" s="124" t="s">
        <v>740</v>
      </c>
      <c r="AM234" s="136"/>
    </row>
    <row r="235" spans="1:39" ht="18.75" customHeight="1">
      <c r="A235" s="127" t="s">
        <v>58</v>
      </c>
      <c r="B235" s="125">
        <v>233</v>
      </c>
      <c r="C235" s="126" t="e">
        <f ca="1">IF(OR(H235&lt;&gt;"", J235&lt;&gt;"", O235&lt;&gt;""),
    _xludf.TEXTJOIN("-", TRUE,
        IF(H235="NO CONFORMIDAD", "NC", IF(H235="OBSERVACIÓN", "OB", "Error")),I235,
IF(O235="CORRECCIÓN", "C", IF(O235="ACCIÓN CORRECTIVA", "AC", IF(O235="ACCIÓN DE MEJORA", "AM","Error"))),
        VLOOKUP(E235, Opciones!A$1:B$13, 2, FALSE),
        VLOOKUP(M235, Opciones!D$1:E$92, 2, FALSE),
        YEAR(G235)
    ),
"")</f>
        <v>#NAME?</v>
      </c>
      <c r="D235" s="126" t="e">
        <f t="shared" ca="1" si="6"/>
        <v>#NAME?</v>
      </c>
      <c r="E235" s="96" t="s">
        <v>44</v>
      </c>
      <c r="F235" s="127" t="s">
        <v>730</v>
      </c>
      <c r="G235" s="128">
        <v>44383</v>
      </c>
      <c r="H235" s="129" t="s">
        <v>45</v>
      </c>
      <c r="I235" s="187">
        <v>3</v>
      </c>
      <c r="J235" s="127" t="s">
        <v>741</v>
      </c>
      <c r="K235" s="127" t="s">
        <v>742</v>
      </c>
      <c r="L235" s="129" t="s">
        <v>62</v>
      </c>
      <c r="M235" s="129" t="s">
        <v>63</v>
      </c>
      <c r="N235" s="129" t="s">
        <v>50</v>
      </c>
      <c r="O235" s="126" t="s">
        <v>51</v>
      </c>
      <c r="P235" s="127" t="s">
        <v>743</v>
      </c>
      <c r="Q235" s="130">
        <v>44880</v>
      </c>
      <c r="R235" s="130">
        <v>44957</v>
      </c>
      <c r="S235" s="131"/>
      <c r="T235" s="132"/>
      <c r="U235" s="133" t="s">
        <v>744</v>
      </c>
      <c r="V235" s="133" t="s">
        <v>84</v>
      </c>
      <c r="W235" s="133">
        <v>100</v>
      </c>
      <c r="AA235" s="124" t="s">
        <v>65</v>
      </c>
      <c r="AB235" s="131"/>
      <c r="AC235" s="126"/>
      <c r="AD235" s="134"/>
      <c r="AE235" s="134" t="str">
        <f t="shared" ca="1" si="2"/>
        <v/>
      </c>
      <c r="AF235" s="137"/>
      <c r="AG235" s="126"/>
      <c r="AH235" s="126"/>
      <c r="AI235" s="126"/>
      <c r="AJ235" s="126">
        <f t="shared" ca="1" si="3"/>
        <v>-791</v>
      </c>
      <c r="AK235" s="126" t="e">
        <f t="shared" ca="1" si="4"/>
        <v>#NAME?</v>
      </c>
      <c r="AL235" s="124" t="s">
        <v>745</v>
      </c>
      <c r="AM235" s="136"/>
    </row>
    <row r="236" spans="1:39" ht="18.75" customHeight="1">
      <c r="A236" s="127" t="s">
        <v>58</v>
      </c>
      <c r="B236" s="125">
        <v>234</v>
      </c>
      <c r="C236" s="126" t="e">
        <f ca="1">IF(OR(H236&lt;&gt;"", J236&lt;&gt;"", O236&lt;&gt;""),
    _xludf.TEXTJOIN("-", TRUE,
        IF(H236="NO CONFORMIDAD", "NC", IF(H236="OBSERVACIÓN", "OB", "Error")),I236,
IF(O236="CORRECCIÓN", "C", IF(O236="ACCIÓN CORRECTIVA", "AC", IF(O236="ACCIÓN DE MEJORA", "AM","Error"))),
        VLOOKUP(E236, Opciones!A$1:B$13, 2, FALSE),
        VLOOKUP(M236, Opciones!D$1:E$92, 2, FALSE),
        YEAR(G236)
    ),
"")</f>
        <v>#NAME?</v>
      </c>
      <c r="D236" s="126" t="e">
        <f t="shared" ca="1" si="6"/>
        <v>#NAME?</v>
      </c>
      <c r="E236" s="96" t="s">
        <v>44</v>
      </c>
      <c r="F236" s="127" t="s">
        <v>730</v>
      </c>
      <c r="G236" s="128">
        <v>44383</v>
      </c>
      <c r="H236" s="129" t="s">
        <v>45</v>
      </c>
      <c r="I236" s="187">
        <v>3</v>
      </c>
      <c r="J236" s="127" t="s">
        <v>741</v>
      </c>
      <c r="K236" s="127" t="s">
        <v>742</v>
      </c>
      <c r="L236" s="129" t="s">
        <v>62</v>
      </c>
      <c r="M236" s="129" t="s">
        <v>63</v>
      </c>
      <c r="N236" s="129" t="s">
        <v>50</v>
      </c>
      <c r="O236" s="126" t="s">
        <v>87</v>
      </c>
      <c r="P236" s="127" t="s">
        <v>736</v>
      </c>
      <c r="Q236" s="130">
        <v>44880</v>
      </c>
      <c r="R236" s="130">
        <v>45107</v>
      </c>
      <c r="S236" s="131"/>
      <c r="T236" s="132"/>
      <c r="U236" s="133" t="s">
        <v>460</v>
      </c>
      <c r="V236" s="133" t="s">
        <v>90</v>
      </c>
      <c r="W236" s="133">
        <v>2</v>
      </c>
      <c r="AA236" s="124" t="s">
        <v>65</v>
      </c>
      <c r="AB236" s="131"/>
      <c r="AC236" s="126"/>
      <c r="AD236" s="134"/>
      <c r="AE236" s="134" t="str">
        <f t="shared" ca="1" si="2"/>
        <v/>
      </c>
      <c r="AF236" s="137"/>
      <c r="AG236" s="126"/>
      <c r="AH236" s="126"/>
      <c r="AI236" s="126"/>
      <c r="AJ236" s="126">
        <f t="shared" ca="1" si="3"/>
        <v>-641</v>
      </c>
      <c r="AK236" s="126" t="e">
        <f t="shared" ca="1" si="4"/>
        <v>#NAME?</v>
      </c>
      <c r="AL236" s="124" t="s">
        <v>746</v>
      </c>
      <c r="AM236" s="136"/>
    </row>
    <row r="237" spans="1:39" ht="18.75" customHeight="1">
      <c r="A237" s="127" t="s">
        <v>58</v>
      </c>
      <c r="B237" s="125">
        <v>235</v>
      </c>
      <c r="C237" s="126" t="e">
        <f ca="1">IF(OR(H237&lt;&gt;"", J237&lt;&gt;"", O237&lt;&gt;""),
    _xludf.TEXTJOIN("-", TRUE,
        IF(H237="NO CONFORMIDAD", "NC", IF(H237="OBSERVACIÓN", "OB", "Error")),I237,
IF(O237="CORRECCIÓN", "C", IF(O237="ACCIÓN CORRECTIVA", "AC", IF(O237="ACCIÓN DE MEJORA", "AM","Error"))),
        VLOOKUP(E237, Opciones!A$1:B$13, 2, FALSE),
        VLOOKUP(M237, Opciones!D$1:E$92, 2, FALSE),
        YEAR(G237)
    ),
"")</f>
        <v>#NAME?</v>
      </c>
      <c r="D237" s="126" t="e">
        <f t="shared" ca="1" si="6"/>
        <v>#NAME?</v>
      </c>
      <c r="E237" s="96" t="s">
        <v>44</v>
      </c>
      <c r="F237" s="127" t="s">
        <v>730</v>
      </c>
      <c r="G237" s="128">
        <v>44383</v>
      </c>
      <c r="H237" s="129" t="s">
        <v>45</v>
      </c>
      <c r="I237" s="187">
        <v>7</v>
      </c>
      <c r="J237" s="127" t="s">
        <v>747</v>
      </c>
      <c r="K237" s="127" t="s">
        <v>748</v>
      </c>
      <c r="L237" s="129" t="s">
        <v>62</v>
      </c>
      <c r="M237" s="129" t="s">
        <v>63</v>
      </c>
      <c r="N237" s="129" t="s">
        <v>50</v>
      </c>
      <c r="O237" s="126" t="s">
        <v>51</v>
      </c>
      <c r="P237" s="127" t="s">
        <v>749</v>
      </c>
      <c r="Q237" s="130">
        <v>44880</v>
      </c>
      <c r="R237" s="130">
        <v>44910</v>
      </c>
      <c r="S237" s="131"/>
      <c r="T237" s="132"/>
      <c r="U237" s="133" t="s">
        <v>750</v>
      </c>
      <c r="V237" s="133" t="s">
        <v>90</v>
      </c>
      <c r="W237" s="133">
        <v>1</v>
      </c>
      <c r="AA237" s="124" t="s">
        <v>65</v>
      </c>
      <c r="AB237" s="131"/>
      <c r="AC237" s="126"/>
      <c r="AD237" s="134"/>
      <c r="AE237" s="134" t="str">
        <f t="shared" ca="1" si="2"/>
        <v/>
      </c>
      <c r="AF237" s="137"/>
      <c r="AG237" s="126"/>
      <c r="AH237" s="126"/>
      <c r="AI237" s="126"/>
      <c r="AJ237" s="126">
        <f t="shared" ca="1" si="3"/>
        <v>-838</v>
      </c>
      <c r="AK237" s="126" t="e">
        <f t="shared" ca="1" si="4"/>
        <v>#NAME?</v>
      </c>
      <c r="AL237" s="124" t="s">
        <v>746</v>
      </c>
      <c r="AM237" s="136"/>
    </row>
    <row r="238" spans="1:39" ht="18.75" customHeight="1">
      <c r="A238" s="127" t="s">
        <v>58</v>
      </c>
      <c r="B238" s="125">
        <v>236</v>
      </c>
      <c r="C238" s="126" t="e">
        <f ca="1">IF(OR(H238&lt;&gt;"", J238&lt;&gt;"", O238&lt;&gt;""),
    _xludf.TEXTJOIN("-", TRUE,
        IF(H238="NO CONFORMIDAD", "NC", IF(H238="OBSERVACIÓN", "OB", "Error")),I238,
IF(O238="CORRECCIÓN", "C", IF(O238="ACCIÓN CORRECTIVA", "AC", IF(O238="ACCIÓN DE MEJORA", "AM","Error"))),
        VLOOKUP(E238, Opciones!A$1:B$13, 2, FALSE),
        VLOOKUP(M238, Opciones!D$1:E$92, 2, FALSE),
        YEAR(G238)
    ),
"")</f>
        <v>#NAME?</v>
      </c>
      <c r="D238" s="126" t="e">
        <f t="shared" ca="1" si="6"/>
        <v>#NAME?</v>
      </c>
      <c r="E238" s="96" t="s">
        <v>44</v>
      </c>
      <c r="F238" s="127" t="s">
        <v>730</v>
      </c>
      <c r="G238" s="128">
        <v>44383</v>
      </c>
      <c r="H238" s="129" t="s">
        <v>45</v>
      </c>
      <c r="I238" s="187">
        <v>7</v>
      </c>
      <c r="J238" s="127" t="s">
        <v>747</v>
      </c>
      <c r="K238" s="127" t="s">
        <v>748</v>
      </c>
      <c r="L238" s="129" t="s">
        <v>62</v>
      </c>
      <c r="M238" s="129" t="s">
        <v>63</v>
      </c>
      <c r="N238" s="129" t="s">
        <v>50</v>
      </c>
      <c r="O238" s="126" t="s">
        <v>87</v>
      </c>
      <c r="P238" s="127" t="s">
        <v>751</v>
      </c>
      <c r="Q238" s="130">
        <v>44880</v>
      </c>
      <c r="R238" s="130">
        <v>45260</v>
      </c>
      <c r="S238" s="131"/>
      <c r="T238" s="132"/>
      <c r="U238" s="133" t="s">
        <v>752</v>
      </c>
      <c r="V238" s="133" t="s">
        <v>90</v>
      </c>
      <c r="W238" s="133">
        <v>12</v>
      </c>
      <c r="AA238" s="124" t="s">
        <v>65</v>
      </c>
      <c r="AB238" s="131"/>
      <c r="AC238" s="126"/>
      <c r="AD238" s="134"/>
      <c r="AE238" s="134" t="str">
        <f t="shared" ca="1" si="2"/>
        <v/>
      </c>
      <c r="AF238" s="137"/>
      <c r="AG238" s="126"/>
      <c r="AH238" s="126"/>
      <c r="AI238" s="126"/>
      <c r="AJ238" s="126">
        <f t="shared" ca="1" si="3"/>
        <v>-488</v>
      </c>
      <c r="AK238" s="126" t="e">
        <f t="shared" ca="1" si="4"/>
        <v>#NAME?</v>
      </c>
      <c r="AL238" s="124" t="s">
        <v>753</v>
      </c>
      <c r="AM238" s="136"/>
    </row>
    <row r="239" spans="1:39" ht="18.75" customHeight="1">
      <c r="A239" s="127" t="s">
        <v>58</v>
      </c>
      <c r="B239" s="125">
        <v>237</v>
      </c>
      <c r="C239" s="126" t="e">
        <f ca="1">IF(OR(H239&lt;&gt;"", J239&lt;&gt;"", O239&lt;&gt;""),
    _xludf.TEXTJOIN("-", TRUE,
        IF(H239="NO CONFORMIDAD", "NC", IF(H239="OBSERVACIÓN", "OB", "Error")),I239,
IF(O239="CORRECCIÓN", "C", IF(O239="ACCIÓN CORRECTIVA", "AC", IF(O239="ACCIÓN DE MEJORA", "AM","Error"))),
        VLOOKUP(E239, Opciones!A$1:B$13, 2, FALSE),
        VLOOKUP(M239, Opciones!D$1:E$92, 2, FALSE),
        YEAR(G239)
    ),
"")</f>
        <v>#NAME?</v>
      </c>
      <c r="D239" s="126" t="e">
        <f t="shared" ca="1" si="6"/>
        <v>#NAME?</v>
      </c>
      <c r="E239" s="96" t="s">
        <v>44</v>
      </c>
      <c r="F239" s="127" t="s">
        <v>730</v>
      </c>
      <c r="G239" s="128">
        <v>44383</v>
      </c>
      <c r="H239" s="129" t="s">
        <v>45</v>
      </c>
      <c r="I239" s="187">
        <v>7</v>
      </c>
      <c r="J239" s="127" t="s">
        <v>747</v>
      </c>
      <c r="K239" s="127" t="s">
        <v>748</v>
      </c>
      <c r="L239" s="129" t="s">
        <v>62</v>
      </c>
      <c r="M239" s="129" t="s">
        <v>63</v>
      </c>
      <c r="N239" s="129" t="s">
        <v>50</v>
      </c>
      <c r="O239" s="126" t="s">
        <v>87</v>
      </c>
      <c r="P239" s="127" t="s">
        <v>754</v>
      </c>
      <c r="Q239" s="130">
        <v>44880</v>
      </c>
      <c r="R239" s="130">
        <v>45260</v>
      </c>
      <c r="S239" s="131"/>
      <c r="T239" s="132"/>
      <c r="U239" s="133" t="s">
        <v>460</v>
      </c>
      <c r="V239" s="133" t="s">
        <v>90</v>
      </c>
      <c r="W239" s="133">
        <v>6</v>
      </c>
      <c r="AA239" s="124" t="s">
        <v>65</v>
      </c>
      <c r="AB239" s="131"/>
      <c r="AC239" s="126"/>
      <c r="AD239" s="134"/>
      <c r="AE239" s="134" t="str">
        <f t="shared" ca="1" si="2"/>
        <v/>
      </c>
      <c r="AF239" s="137"/>
      <c r="AG239" s="126"/>
      <c r="AH239" s="126"/>
      <c r="AI239" s="126"/>
      <c r="AJ239" s="126">
        <f t="shared" ca="1" si="3"/>
        <v>-488</v>
      </c>
      <c r="AK239" s="126" t="e">
        <f t="shared" ca="1" si="4"/>
        <v>#NAME?</v>
      </c>
      <c r="AL239" s="124" t="s">
        <v>753</v>
      </c>
      <c r="AM239" s="136"/>
    </row>
    <row r="240" spans="1:39" ht="18.75" customHeight="1">
      <c r="A240" s="127" t="s">
        <v>58</v>
      </c>
      <c r="B240" s="125">
        <v>238</v>
      </c>
      <c r="C240" s="126" t="e">
        <f ca="1">IF(OR(H240&lt;&gt;"", J240&lt;&gt;"", O240&lt;&gt;""),
    _xludf.TEXTJOIN("-", TRUE,
        IF(H240="NO CONFORMIDAD", "NC", IF(H240="OBSERVACIÓN", "OB", "Error")),I240,
IF(O240="CORRECCIÓN", "C", IF(O240="ACCIÓN CORRECTIVA", "AC", IF(O240="ACCIÓN DE MEJORA", "AM","Error"))),
        VLOOKUP(E240, Opciones!A$1:B$13, 2, FALSE),
        VLOOKUP(M240, Opciones!D$1:E$92, 2, FALSE),
        YEAR(G240)
    ),
"")</f>
        <v>#NAME?</v>
      </c>
      <c r="D240" s="126" t="e">
        <f t="shared" ca="1" si="6"/>
        <v>#NAME?</v>
      </c>
      <c r="E240" s="96" t="s">
        <v>44</v>
      </c>
      <c r="F240" s="127" t="s">
        <v>730</v>
      </c>
      <c r="G240" s="128">
        <v>44383</v>
      </c>
      <c r="H240" s="129" t="s">
        <v>45</v>
      </c>
      <c r="I240" s="187">
        <v>7</v>
      </c>
      <c r="J240" s="127" t="s">
        <v>747</v>
      </c>
      <c r="K240" s="127" t="s">
        <v>748</v>
      </c>
      <c r="L240" s="129" t="s">
        <v>62</v>
      </c>
      <c r="M240" s="129" t="s">
        <v>63</v>
      </c>
      <c r="N240" s="129" t="s">
        <v>50</v>
      </c>
      <c r="O240" s="126" t="s">
        <v>87</v>
      </c>
      <c r="P240" s="127" t="s">
        <v>755</v>
      </c>
      <c r="Q240" s="130">
        <v>44880</v>
      </c>
      <c r="R240" s="130">
        <v>45107</v>
      </c>
      <c r="S240" s="131"/>
      <c r="T240" s="132"/>
      <c r="U240" s="133" t="s">
        <v>460</v>
      </c>
      <c r="V240" s="133" t="s">
        <v>90</v>
      </c>
      <c r="W240" s="133">
        <v>2</v>
      </c>
      <c r="AA240" s="124" t="s">
        <v>65</v>
      </c>
      <c r="AB240" s="131"/>
      <c r="AC240" s="126"/>
      <c r="AD240" s="134"/>
      <c r="AE240" s="134" t="str">
        <f t="shared" ca="1" si="2"/>
        <v/>
      </c>
      <c r="AF240" s="137"/>
      <c r="AG240" s="126"/>
      <c r="AH240" s="126"/>
      <c r="AI240" s="126"/>
      <c r="AJ240" s="126">
        <f t="shared" ca="1" si="3"/>
        <v>-641</v>
      </c>
      <c r="AK240" s="126" t="e">
        <f t="shared" ca="1" si="4"/>
        <v>#NAME?</v>
      </c>
      <c r="AL240" s="124" t="s">
        <v>746</v>
      </c>
      <c r="AM240" s="136"/>
    </row>
    <row r="241" spans="1:39" ht="18.75" customHeight="1">
      <c r="A241" s="127" t="s">
        <v>58</v>
      </c>
      <c r="B241" s="125">
        <v>239</v>
      </c>
      <c r="C241" s="126" t="e">
        <f ca="1">IF(OR(H241&lt;&gt;"", J241&lt;&gt;"", O241&lt;&gt;""),
    _xludf.TEXTJOIN("-", TRUE,
        IF(H241="NO CONFORMIDAD", "NC", IF(H241="OBSERVACIÓN", "OB", "Error")),I241,
IF(O241="CORRECCIÓN", "C", IF(O241="ACCIÓN CORRECTIVA", "AC", IF(O241="ACCIÓN DE MEJORA", "AM","Error"))),
        VLOOKUP(E241, Opciones!A$1:B$13, 2, FALSE),
        VLOOKUP(M241, Opciones!D$1:E$92, 2, FALSE),
        YEAR(G241)
    ),
"")</f>
        <v>#NAME?</v>
      </c>
      <c r="D241" s="126" t="e">
        <f t="shared" ca="1" si="6"/>
        <v>#NAME?</v>
      </c>
      <c r="E241" s="96" t="s">
        <v>44</v>
      </c>
      <c r="F241" s="127" t="s">
        <v>730</v>
      </c>
      <c r="G241" s="128">
        <v>44383</v>
      </c>
      <c r="H241" s="129" t="s">
        <v>45</v>
      </c>
      <c r="I241" s="187">
        <v>9</v>
      </c>
      <c r="J241" s="127" t="s">
        <v>756</v>
      </c>
      <c r="K241" s="127" t="s">
        <v>757</v>
      </c>
      <c r="L241" s="129" t="s">
        <v>62</v>
      </c>
      <c r="M241" s="129" t="s">
        <v>63</v>
      </c>
      <c r="N241" s="129" t="s">
        <v>50</v>
      </c>
      <c r="O241" s="126" t="s">
        <v>87</v>
      </c>
      <c r="P241" s="127" t="s">
        <v>736</v>
      </c>
      <c r="Q241" s="130">
        <v>44880</v>
      </c>
      <c r="R241" s="130">
        <v>45107</v>
      </c>
      <c r="S241" s="131"/>
      <c r="T241" s="132"/>
      <c r="U241" s="133" t="s">
        <v>460</v>
      </c>
      <c r="V241" s="133" t="s">
        <v>90</v>
      </c>
      <c r="W241" s="133">
        <v>2</v>
      </c>
      <c r="AA241" s="124" t="s">
        <v>65</v>
      </c>
      <c r="AB241" s="131"/>
      <c r="AC241" s="126"/>
      <c r="AD241" s="134"/>
      <c r="AE241" s="134" t="str">
        <f t="shared" ca="1" si="2"/>
        <v/>
      </c>
      <c r="AF241" s="137"/>
      <c r="AG241" s="126"/>
      <c r="AH241" s="126"/>
      <c r="AI241" s="126"/>
      <c r="AJ241" s="126">
        <f t="shared" ca="1" si="3"/>
        <v>-641</v>
      </c>
      <c r="AK241" s="126" t="e">
        <f t="shared" ca="1" si="4"/>
        <v>#NAME?</v>
      </c>
      <c r="AL241" s="124" t="s">
        <v>746</v>
      </c>
      <c r="AM241" s="136"/>
    </row>
    <row r="242" spans="1:39" ht="18.75" customHeight="1">
      <c r="A242" s="127" t="s">
        <v>58</v>
      </c>
      <c r="B242" s="125">
        <v>240</v>
      </c>
      <c r="C242" s="126" t="e">
        <f ca="1">IF(OR(H242&lt;&gt;"", J242&lt;&gt;"", O242&lt;&gt;""),
    _xludf.TEXTJOIN("-", TRUE,
        IF(H242="NO CONFORMIDAD", "NC", IF(H242="OBSERVACIÓN", "OB", "Error")),I242,
IF(O242="CORRECCIÓN", "C", IF(O242="ACCIÓN CORRECTIVA", "AC", IF(O242="ACCIÓN DE MEJORA", "AM","Error"))),
        VLOOKUP(E242, Opciones!A$1:B$13, 2, FALSE),
        VLOOKUP(M242, Opciones!D$1:E$92, 2, FALSE),
        YEAR(G242)
    ),
"")</f>
        <v>#NAME?</v>
      </c>
      <c r="D242" s="126" t="e">
        <f t="shared" ca="1" si="6"/>
        <v>#NAME?</v>
      </c>
      <c r="E242" s="96" t="s">
        <v>44</v>
      </c>
      <c r="F242" s="127" t="s">
        <v>730</v>
      </c>
      <c r="G242" s="128">
        <v>44383</v>
      </c>
      <c r="H242" s="129" t="s">
        <v>45</v>
      </c>
      <c r="I242" s="187">
        <v>9</v>
      </c>
      <c r="J242" s="127" t="s">
        <v>756</v>
      </c>
      <c r="K242" s="127" t="s">
        <v>757</v>
      </c>
      <c r="L242" s="129" t="s">
        <v>62</v>
      </c>
      <c r="M242" s="129" t="s">
        <v>63</v>
      </c>
      <c r="N242" s="129" t="s">
        <v>50</v>
      </c>
      <c r="O242" s="126" t="s">
        <v>87</v>
      </c>
      <c r="P242" s="127" t="s">
        <v>758</v>
      </c>
      <c r="Q242" s="130">
        <v>44880</v>
      </c>
      <c r="R242" s="130">
        <v>45107</v>
      </c>
      <c r="S242" s="131"/>
      <c r="T242" s="132"/>
      <c r="U242" s="133" t="s">
        <v>734</v>
      </c>
      <c r="V242" s="133" t="s">
        <v>84</v>
      </c>
      <c r="W242" s="133">
        <v>100</v>
      </c>
      <c r="AA242" s="124" t="s">
        <v>65</v>
      </c>
      <c r="AB242" s="131"/>
      <c r="AC242" s="126"/>
      <c r="AD242" s="134"/>
      <c r="AE242" s="134" t="str">
        <f t="shared" ca="1" si="2"/>
        <v/>
      </c>
      <c r="AF242" s="137"/>
      <c r="AG242" s="126"/>
      <c r="AH242" s="126"/>
      <c r="AI242" s="126"/>
      <c r="AJ242" s="126">
        <f t="shared" ca="1" si="3"/>
        <v>-641</v>
      </c>
      <c r="AK242" s="126" t="e">
        <f t="shared" ca="1" si="4"/>
        <v>#NAME?</v>
      </c>
      <c r="AL242" s="124" t="s">
        <v>759</v>
      </c>
      <c r="AM242" s="136"/>
    </row>
    <row r="243" spans="1:39" ht="18.75" customHeight="1">
      <c r="A243" s="127" t="s">
        <v>58</v>
      </c>
      <c r="B243" s="125">
        <v>241</v>
      </c>
      <c r="C243" s="126" t="e">
        <f ca="1">IF(OR(H243&lt;&gt;"", J243&lt;&gt;"", O243&lt;&gt;""),
    _xludf.TEXTJOIN("-", TRUE,
        IF(H243="NO CONFORMIDAD", "NC", IF(H243="OBSERVACIÓN", "OB", "Error")),I243,
IF(O243="CORRECCIÓN", "C", IF(O243="ACCIÓN CORRECTIVA", "AC", IF(O243="ACCIÓN DE MEJORA", "AM","Error"))),
        VLOOKUP(E243, Opciones!A$1:B$13, 2, FALSE),
        VLOOKUP(M243, Opciones!D$1:E$92, 2, FALSE),
        YEAR(G243)
    ),
"")</f>
        <v>#NAME?</v>
      </c>
      <c r="D243" s="126" t="e">
        <f t="shared" ca="1" si="6"/>
        <v>#NAME?</v>
      </c>
      <c r="E243" s="96" t="s">
        <v>44</v>
      </c>
      <c r="F243" s="127" t="s">
        <v>730</v>
      </c>
      <c r="G243" s="128">
        <v>44383</v>
      </c>
      <c r="H243" s="129" t="s">
        <v>45</v>
      </c>
      <c r="I243" s="187">
        <v>11</v>
      </c>
      <c r="J243" s="127" t="s">
        <v>760</v>
      </c>
      <c r="K243" s="127" t="s">
        <v>761</v>
      </c>
      <c r="L243" s="129" t="s">
        <v>62</v>
      </c>
      <c r="M243" s="129" t="s">
        <v>63</v>
      </c>
      <c r="N243" s="129" t="s">
        <v>50</v>
      </c>
      <c r="O243" s="126" t="s">
        <v>87</v>
      </c>
      <c r="P243" s="127" t="s">
        <v>736</v>
      </c>
      <c r="Q243" s="130">
        <v>44880</v>
      </c>
      <c r="R243" s="130">
        <v>45107</v>
      </c>
      <c r="S243" s="131"/>
      <c r="T243" s="132"/>
      <c r="U243" s="133" t="s">
        <v>460</v>
      </c>
      <c r="V243" s="133" t="s">
        <v>90</v>
      </c>
      <c r="W243" s="133">
        <v>2</v>
      </c>
      <c r="AA243" s="124" t="s">
        <v>65</v>
      </c>
      <c r="AB243" s="131"/>
      <c r="AC243" s="126"/>
      <c r="AD243" s="134"/>
      <c r="AE243" s="134" t="str">
        <f t="shared" ca="1" si="2"/>
        <v/>
      </c>
      <c r="AF243" s="137"/>
      <c r="AG243" s="126"/>
      <c r="AH243" s="126"/>
      <c r="AI243" s="126"/>
      <c r="AJ243" s="126">
        <f t="shared" ca="1" si="3"/>
        <v>-641</v>
      </c>
      <c r="AK243" s="126" t="e">
        <f t="shared" ca="1" si="4"/>
        <v>#NAME?</v>
      </c>
      <c r="AL243" s="124" t="s">
        <v>746</v>
      </c>
      <c r="AM243" s="136"/>
    </row>
    <row r="244" spans="1:39" ht="18.75" customHeight="1">
      <c r="A244" s="127" t="s">
        <v>58</v>
      </c>
      <c r="B244" s="125">
        <v>242</v>
      </c>
      <c r="C244" s="126" t="e">
        <f ca="1">IF(OR(H244&lt;&gt;"", J244&lt;&gt;"", O244&lt;&gt;""),
    _xludf.TEXTJOIN("-", TRUE,
        IF(H244="NO CONFORMIDAD", "NC", IF(H244="OBSERVACIÓN", "OB", "Error")),I244,
IF(O244="CORRECCIÓN", "C", IF(O244="ACCIÓN CORRECTIVA", "AC", IF(O244="ACCIÓN DE MEJORA", "AM","Error"))),
        VLOOKUP(E244, Opciones!A$1:B$13, 2, FALSE),
        VLOOKUP(M244, Opciones!D$1:E$92, 2, FALSE),
        YEAR(G244)
    ),
"")</f>
        <v>#NAME?</v>
      </c>
      <c r="D244" s="126" t="e">
        <f t="shared" ca="1" si="6"/>
        <v>#NAME?</v>
      </c>
      <c r="E244" s="96" t="s">
        <v>44</v>
      </c>
      <c r="F244" s="127" t="s">
        <v>730</v>
      </c>
      <c r="G244" s="128">
        <v>44383</v>
      </c>
      <c r="H244" s="129" t="s">
        <v>45</v>
      </c>
      <c r="I244" s="187">
        <v>11</v>
      </c>
      <c r="J244" s="127" t="s">
        <v>760</v>
      </c>
      <c r="K244" s="127" t="s">
        <v>761</v>
      </c>
      <c r="L244" s="129" t="s">
        <v>62</v>
      </c>
      <c r="M244" s="129" t="s">
        <v>63</v>
      </c>
      <c r="N244" s="129" t="s">
        <v>50</v>
      </c>
      <c r="O244" s="126" t="s">
        <v>87</v>
      </c>
      <c r="P244" s="127" t="s">
        <v>754</v>
      </c>
      <c r="Q244" s="130">
        <v>44880</v>
      </c>
      <c r="R244" s="130">
        <v>45260</v>
      </c>
      <c r="S244" s="131"/>
      <c r="T244" s="132"/>
      <c r="U244" s="133" t="s">
        <v>460</v>
      </c>
      <c r="V244" s="133" t="s">
        <v>90</v>
      </c>
      <c r="W244" s="133">
        <v>6</v>
      </c>
      <c r="AA244" s="124" t="s">
        <v>65</v>
      </c>
      <c r="AB244" s="131"/>
      <c r="AC244" s="126"/>
      <c r="AD244" s="134"/>
      <c r="AE244" s="134" t="str">
        <f t="shared" ca="1" si="2"/>
        <v/>
      </c>
      <c r="AF244" s="137"/>
      <c r="AG244" s="126"/>
      <c r="AH244" s="126"/>
      <c r="AI244" s="126"/>
      <c r="AJ244" s="126">
        <f t="shared" ca="1" si="3"/>
        <v>-488</v>
      </c>
      <c r="AK244" s="126" t="e">
        <f t="shared" ca="1" si="4"/>
        <v>#NAME?</v>
      </c>
      <c r="AL244" s="124" t="s">
        <v>753</v>
      </c>
      <c r="AM244" s="136"/>
    </row>
    <row r="245" spans="1:39" ht="18.75" customHeight="1">
      <c r="A245" s="127" t="s">
        <v>58</v>
      </c>
      <c r="B245" s="125">
        <v>243</v>
      </c>
      <c r="C245" s="126" t="e">
        <f ca="1">IF(OR(H245&lt;&gt;"", J245&lt;&gt;"", O245&lt;&gt;""),
    _xludf.TEXTJOIN("-", TRUE,
        IF(H245="NO CONFORMIDAD", "NC", IF(H245="OBSERVACIÓN", "OB", "Error")),I245,
IF(O245="CORRECCIÓN", "C", IF(O245="ACCIÓN CORRECTIVA", "AC", IF(O245="ACCIÓN DE MEJORA", "AM","Error"))),
        VLOOKUP(E245, Opciones!A$1:B$13, 2, FALSE),
        VLOOKUP(M245, Opciones!D$1:E$92, 2, FALSE),
        YEAR(G245)
    ),
"")</f>
        <v>#NAME?</v>
      </c>
      <c r="D245" s="126" t="e">
        <f t="shared" ca="1" si="6"/>
        <v>#NAME?</v>
      </c>
      <c r="E245" s="96" t="s">
        <v>44</v>
      </c>
      <c r="F245" s="127" t="s">
        <v>730</v>
      </c>
      <c r="G245" s="128">
        <v>44383</v>
      </c>
      <c r="H245" s="129" t="s">
        <v>45</v>
      </c>
      <c r="I245" s="187">
        <v>12</v>
      </c>
      <c r="J245" s="127" t="s">
        <v>762</v>
      </c>
      <c r="K245" s="127" t="s">
        <v>763</v>
      </c>
      <c r="L245" s="129" t="s">
        <v>62</v>
      </c>
      <c r="M245" s="129" t="s">
        <v>63</v>
      </c>
      <c r="N245" s="129" t="s">
        <v>50</v>
      </c>
      <c r="O245" s="126" t="s">
        <v>51</v>
      </c>
      <c r="P245" s="127" t="s">
        <v>764</v>
      </c>
      <c r="Q245" s="130">
        <v>44880</v>
      </c>
      <c r="R245" s="130">
        <v>44910</v>
      </c>
      <c r="S245" s="131"/>
      <c r="T245" s="132"/>
      <c r="U245" s="133" t="s">
        <v>750</v>
      </c>
      <c r="V245" s="133" t="s">
        <v>90</v>
      </c>
      <c r="W245" s="133">
        <v>1</v>
      </c>
      <c r="AA245" s="124" t="s">
        <v>65</v>
      </c>
      <c r="AB245" s="131"/>
      <c r="AC245" s="126"/>
      <c r="AD245" s="134"/>
      <c r="AE245" s="134" t="str">
        <f t="shared" ca="1" si="2"/>
        <v/>
      </c>
      <c r="AF245" s="137"/>
      <c r="AG245" s="126"/>
      <c r="AH245" s="126"/>
      <c r="AI245" s="126"/>
      <c r="AJ245" s="126">
        <f t="shared" ca="1" si="3"/>
        <v>-838</v>
      </c>
      <c r="AK245" s="126" t="e">
        <f t="shared" ca="1" si="4"/>
        <v>#NAME?</v>
      </c>
      <c r="AL245" s="124" t="s">
        <v>745</v>
      </c>
      <c r="AM245" s="136"/>
    </row>
    <row r="246" spans="1:39" ht="18.75" customHeight="1">
      <c r="A246" s="127" t="s">
        <v>58</v>
      </c>
      <c r="B246" s="125">
        <v>244</v>
      </c>
      <c r="C246" s="126" t="e">
        <f ca="1">IF(OR(H246&lt;&gt;"", J246&lt;&gt;"", O246&lt;&gt;""),
    _xludf.TEXTJOIN("-", TRUE,
        IF(H246="NO CONFORMIDAD", "NC", IF(H246="OBSERVACIÓN", "OB", "Error")),I246,
IF(O246="CORRECCIÓN", "C", IF(O246="ACCIÓN CORRECTIVA", "AC", IF(O246="ACCIÓN DE MEJORA", "AM","Error"))),
        VLOOKUP(E246, Opciones!A$1:B$13, 2, FALSE),
        VLOOKUP(M246, Opciones!D$1:E$92, 2, FALSE),
        YEAR(G246)
    ),
"")</f>
        <v>#NAME?</v>
      </c>
      <c r="D246" s="126" t="e">
        <f t="shared" ca="1" si="6"/>
        <v>#NAME?</v>
      </c>
      <c r="E246" s="96" t="s">
        <v>44</v>
      </c>
      <c r="F246" s="127" t="s">
        <v>730</v>
      </c>
      <c r="G246" s="128">
        <v>44383</v>
      </c>
      <c r="H246" s="129" t="s">
        <v>45</v>
      </c>
      <c r="I246" s="187">
        <v>12</v>
      </c>
      <c r="J246" s="127" t="s">
        <v>762</v>
      </c>
      <c r="K246" s="127" t="s">
        <v>763</v>
      </c>
      <c r="L246" s="129" t="s">
        <v>62</v>
      </c>
      <c r="M246" s="129" t="s">
        <v>63</v>
      </c>
      <c r="N246" s="129" t="s">
        <v>50</v>
      </c>
      <c r="O246" s="126" t="s">
        <v>87</v>
      </c>
      <c r="P246" s="127" t="s">
        <v>765</v>
      </c>
      <c r="Q246" s="130">
        <v>44880</v>
      </c>
      <c r="R246" s="130">
        <v>45260</v>
      </c>
      <c r="S246" s="131"/>
      <c r="T246" s="132"/>
      <c r="U246" s="133" t="s">
        <v>752</v>
      </c>
      <c r="V246" s="133" t="s">
        <v>90</v>
      </c>
      <c r="W246" s="133">
        <v>12</v>
      </c>
      <c r="AA246" s="124" t="s">
        <v>65</v>
      </c>
      <c r="AB246" s="131"/>
      <c r="AC246" s="126"/>
      <c r="AD246" s="134"/>
      <c r="AE246" s="134" t="str">
        <f t="shared" ca="1" si="2"/>
        <v/>
      </c>
      <c r="AF246" s="137"/>
      <c r="AG246" s="126"/>
      <c r="AH246" s="126"/>
      <c r="AI246" s="126"/>
      <c r="AJ246" s="126">
        <f t="shared" ca="1" si="3"/>
        <v>-488</v>
      </c>
      <c r="AK246" s="126" t="e">
        <f t="shared" ca="1" si="4"/>
        <v>#NAME?</v>
      </c>
      <c r="AL246" s="124" t="s">
        <v>766</v>
      </c>
      <c r="AM246" s="136"/>
    </row>
    <row r="247" spans="1:39" ht="18.75" customHeight="1">
      <c r="A247" s="127" t="s">
        <v>58</v>
      </c>
      <c r="B247" s="125">
        <v>245</v>
      </c>
      <c r="C247" s="126" t="e">
        <f ca="1">IF(OR(H247&lt;&gt;"", J247&lt;&gt;"", O247&lt;&gt;""),
    _xludf.TEXTJOIN("-", TRUE,
        IF(H247="NO CONFORMIDAD", "NC", IF(H247="OBSERVACIÓN", "OB", "Error")),I247,
IF(O247="CORRECCIÓN", "C", IF(O247="ACCIÓN CORRECTIVA", "AC", IF(O247="ACCIÓN DE MEJORA", "AM","Error"))),
        VLOOKUP(E247, Opciones!A$1:B$13, 2, FALSE),
        VLOOKUP(M247, Opciones!D$1:E$92, 2, FALSE),
        YEAR(G247)
    ),
"")</f>
        <v>#NAME?</v>
      </c>
      <c r="D247" s="126" t="e">
        <f t="shared" ca="1" si="6"/>
        <v>#NAME?</v>
      </c>
      <c r="E247" s="96" t="s">
        <v>44</v>
      </c>
      <c r="F247" s="127" t="s">
        <v>730</v>
      </c>
      <c r="G247" s="128">
        <v>44383</v>
      </c>
      <c r="H247" s="129" t="s">
        <v>45</v>
      </c>
      <c r="I247" s="187">
        <v>12</v>
      </c>
      <c r="J247" s="127" t="s">
        <v>762</v>
      </c>
      <c r="K247" s="127" t="s">
        <v>763</v>
      </c>
      <c r="L247" s="129" t="s">
        <v>62</v>
      </c>
      <c r="M247" s="129" t="s">
        <v>63</v>
      </c>
      <c r="N247" s="129" t="s">
        <v>50</v>
      </c>
      <c r="O247" s="126" t="s">
        <v>87</v>
      </c>
      <c r="P247" s="127" t="s">
        <v>767</v>
      </c>
      <c r="Q247" s="130">
        <v>44880</v>
      </c>
      <c r="R247" s="130">
        <v>45107</v>
      </c>
      <c r="S247" s="131"/>
      <c r="T247" s="132"/>
      <c r="U247" s="133" t="s">
        <v>460</v>
      </c>
      <c r="V247" s="133" t="s">
        <v>90</v>
      </c>
      <c r="W247" s="133">
        <v>2</v>
      </c>
      <c r="AA247" s="124" t="s">
        <v>65</v>
      </c>
      <c r="AB247" s="131"/>
      <c r="AC247" s="126"/>
      <c r="AD247" s="134"/>
      <c r="AE247" s="134" t="str">
        <f t="shared" ca="1" si="2"/>
        <v/>
      </c>
      <c r="AF247" s="137"/>
      <c r="AG247" s="126"/>
      <c r="AH247" s="126"/>
      <c r="AI247" s="126"/>
      <c r="AJ247" s="126">
        <f t="shared" ca="1" si="3"/>
        <v>-641</v>
      </c>
      <c r="AK247" s="126" t="e">
        <f t="shared" ca="1" si="4"/>
        <v>#NAME?</v>
      </c>
      <c r="AL247" s="124" t="s">
        <v>768</v>
      </c>
      <c r="AM247" s="136"/>
    </row>
    <row r="248" spans="1:39" ht="18.75" customHeight="1">
      <c r="A248" s="127" t="s">
        <v>58</v>
      </c>
      <c r="B248" s="125">
        <v>246</v>
      </c>
      <c r="C248" s="126" t="e">
        <f ca="1">IF(OR(H248&lt;&gt;"", J248&lt;&gt;"", O248&lt;&gt;""),
    _xludf.TEXTJOIN("-", TRUE,
        IF(H248="NO CONFORMIDAD", "NC", IF(H248="OBSERVACIÓN", "OB", "Error")),I248,
IF(O248="CORRECCIÓN", "C", IF(O248="ACCIÓN CORRECTIVA", "AC", IF(O248="ACCIÓN DE MEJORA", "AM","Error"))),
        VLOOKUP(E248, Opciones!A$1:B$13, 2, FALSE),
        VLOOKUP(M248, Opciones!D$1:E$92, 2, FALSE),
        YEAR(G248)
    ),
"")</f>
        <v>#NAME?</v>
      </c>
      <c r="D248" s="126" t="e">
        <f t="shared" ca="1" si="6"/>
        <v>#NAME?</v>
      </c>
      <c r="E248" s="96" t="s">
        <v>44</v>
      </c>
      <c r="F248" s="127" t="s">
        <v>730</v>
      </c>
      <c r="G248" s="128">
        <v>44383</v>
      </c>
      <c r="H248" s="129" t="s">
        <v>45</v>
      </c>
      <c r="I248" s="187">
        <v>12</v>
      </c>
      <c r="J248" s="127" t="s">
        <v>762</v>
      </c>
      <c r="K248" s="127" t="s">
        <v>763</v>
      </c>
      <c r="L248" s="129" t="s">
        <v>62</v>
      </c>
      <c r="M248" s="129" t="s">
        <v>63</v>
      </c>
      <c r="N248" s="129" t="s">
        <v>50</v>
      </c>
      <c r="O248" s="126" t="s">
        <v>87</v>
      </c>
      <c r="P248" s="127" t="s">
        <v>769</v>
      </c>
      <c r="Q248" s="130">
        <v>44880</v>
      </c>
      <c r="R248" s="130">
        <v>45260</v>
      </c>
      <c r="S248" s="131"/>
      <c r="T248" s="132"/>
      <c r="U248" s="133" t="s">
        <v>460</v>
      </c>
      <c r="V248" s="133" t="s">
        <v>90</v>
      </c>
      <c r="W248" s="133">
        <v>12</v>
      </c>
      <c r="AA248" s="124" t="s">
        <v>65</v>
      </c>
      <c r="AB248" s="131"/>
      <c r="AC248" s="126"/>
      <c r="AD248" s="134"/>
      <c r="AE248" s="134" t="str">
        <f t="shared" ca="1" si="2"/>
        <v/>
      </c>
      <c r="AF248" s="137"/>
      <c r="AG248" s="126"/>
      <c r="AH248" s="126"/>
      <c r="AI248" s="126"/>
      <c r="AJ248" s="126">
        <f t="shared" ca="1" si="3"/>
        <v>-488</v>
      </c>
      <c r="AK248" s="126" t="e">
        <f t="shared" ca="1" si="4"/>
        <v>#NAME?</v>
      </c>
      <c r="AL248" s="124" t="s">
        <v>766</v>
      </c>
      <c r="AM248" s="136"/>
    </row>
    <row r="249" spans="1:39" ht="18.75" customHeight="1">
      <c r="A249" s="127" t="s">
        <v>58</v>
      </c>
      <c r="B249" s="125">
        <v>247</v>
      </c>
      <c r="C249" s="126" t="e">
        <f ca="1">IF(OR(H249&lt;&gt;"", J249&lt;&gt;"", O249&lt;&gt;""),
    _xludf.TEXTJOIN("-", TRUE,
        IF(H249="NO CONFORMIDAD", "NC", IF(H249="OBSERVACIÓN", "OB", "Error")),I249,
IF(O249="CORRECCIÓN", "C", IF(O249="ACCIÓN CORRECTIVA", "AC", IF(O249="ACCIÓN DE MEJORA", "AM","Error"))),
        VLOOKUP(E249, Opciones!A$1:B$13, 2, FALSE),
        VLOOKUP(M249, Opciones!D$1:E$92, 2, FALSE),
        YEAR(G249)
    ),
"")</f>
        <v>#NAME?</v>
      </c>
      <c r="D249" s="126" t="e">
        <f t="shared" ca="1" si="6"/>
        <v>#NAME?</v>
      </c>
      <c r="E249" s="96" t="s">
        <v>44</v>
      </c>
      <c r="F249" s="127" t="s">
        <v>730</v>
      </c>
      <c r="G249" s="128">
        <v>44383</v>
      </c>
      <c r="H249" s="129" t="s">
        <v>45</v>
      </c>
      <c r="I249" s="187">
        <v>13</v>
      </c>
      <c r="J249" s="127" t="s">
        <v>770</v>
      </c>
      <c r="K249" s="127" t="s">
        <v>771</v>
      </c>
      <c r="L249" s="129" t="s">
        <v>62</v>
      </c>
      <c r="M249" s="129" t="s">
        <v>63</v>
      </c>
      <c r="N249" s="129" t="s">
        <v>50</v>
      </c>
      <c r="O249" s="126" t="s">
        <v>51</v>
      </c>
      <c r="P249" s="127" t="s">
        <v>772</v>
      </c>
      <c r="Q249" s="130">
        <v>44880</v>
      </c>
      <c r="R249" s="130">
        <v>44910</v>
      </c>
      <c r="S249" s="131"/>
      <c r="T249" s="132"/>
      <c r="U249" s="133" t="s">
        <v>750</v>
      </c>
      <c r="V249" s="133" t="s">
        <v>90</v>
      </c>
      <c r="W249" s="133">
        <v>1</v>
      </c>
      <c r="AA249" s="124" t="s">
        <v>65</v>
      </c>
      <c r="AB249" s="131"/>
      <c r="AC249" s="126"/>
      <c r="AD249" s="134"/>
      <c r="AE249" s="134" t="str">
        <f t="shared" ca="1" si="2"/>
        <v/>
      </c>
      <c r="AF249" s="137"/>
      <c r="AG249" s="126"/>
      <c r="AH249" s="126"/>
      <c r="AI249" s="126"/>
      <c r="AJ249" s="126">
        <f t="shared" ca="1" si="3"/>
        <v>-838</v>
      </c>
      <c r="AK249" s="126" t="e">
        <f t="shared" ca="1" si="4"/>
        <v>#NAME?</v>
      </c>
      <c r="AL249" s="124" t="s">
        <v>746</v>
      </c>
      <c r="AM249" s="136"/>
    </row>
    <row r="250" spans="1:39" ht="18.75" customHeight="1">
      <c r="A250" s="127" t="s">
        <v>58</v>
      </c>
      <c r="B250" s="125">
        <v>248</v>
      </c>
      <c r="C250" s="126" t="e">
        <f ca="1">IF(OR(H250&lt;&gt;"", J250&lt;&gt;"", O250&lt;&gt;""),
    _xludf.TEXTJOIN("-", TRUE,
        IF(H250="NO CONFORMIDAD", "NC", IF(H250="OBSERVACIÓN", "OB", "Error")),I250,
IF(O250="CORRECCIÓN", "C", IF(O250="ACCIÓN CORRECTIVA", "AC", IF(O250="ACCIÓN DE MEJORA", "AM","Error"))),
        VLOOKUP(E250, Opciones!A$1:B$13, 2, FALSE),
        VLOOKUP(M250, Opciones!D$1:E$92, 2, FALSE),
        YEAR(G250)
    ),
"")</f>
        <v>#NAME?</v>
      </c>
      <c r="D250" s="126" t="e">
        <f t="shared" ca="1" si="6"/>
        <v>#NAME?</v>
      </c>
      <c r="E250" s="96" t="s">
        <v>44</v>
      </c>
      <c r="F250" s="127" t="s">
        <v>730</v>
      </c>
      <c r="G250" s="128">
        <v>44383</v>
      </c>
      <c r="H250" s="129" t="s">
        <v>45</v>
      </c>
      <c r="I250" s="187">
        <v>13</v>
      </c>
      <c r="J250" s="127" t="s">
        <v>770</v>
      </c>
      <c r="K250" s="127" t="s">
        <v>771</v>
      </c>
      <c r="L250" s="129" t="s">
        <v>62</v>
      </c>
      <c r="M250" s="129" t="s">
        <v>63</v>
      </c>
      <c r="N250" s="129" t="s">
        <v>50</v>
      </c>
      <c r="O250" s="126" t="s">
        <v>87</v>
      </c>
      <c r="P250" s="127" t="s">
        <v>773</v>
      </c>
      <c r="Q250" s="130">
        <v>44880</v>
      </c>
      <c r="R250" s="130">
        <v>45169</v>
      </c>
      <c r="S250" s="131"/>
      <c r="T250" s="132"/>
      <c r="U250" s="133" t="s">
        <v>460</v>
      </c>
      <c r="V250" s="133" t="s">
        <v>90</v>
      </c>
      <c r="W250" s="133">
        <v>12</v>
      </c>
      <c r="AA250" s="124" t="s">
        <v>65</v>
      </c>
      <c r="AB250" s="131"/>
      <c r="AC250" s="126"/>
      <c r="AD250" s="134"/>
      <c r="AE250" s="134" t="str">
        <f t="shared" ca="1" si="2"/>
        <v/>
      </c>
      <c r="AF250" s="137"/>
      <c r="AG250" s="126"/>
      <c r="AH250" s="126"/>
      <c r="AI250" s="126"/>
      <c r="AJ250" s="126">
        <f t="shared" ca="1" si="3"/>
        <v>-579</v>
      </c>
      <c r="AK250" s="126" t="e">
        <f t="shared" ca="1" si="4"/>
        <v>#NAME?</v>
      </c>
      <c r="AL250" s="124" t="s">
        <v>768</v>
      </c>
      <c r="AM250" s="136"/>
    </row>
    <row r="251" spans="1:39" ht="18.75" customHeight="1">
      <c r="A251" s="127" t="s">
        <v>58</v>
      </c>
      <c r="B251" s="125">
        <v>249</v>
      </c>
      <c r="C251" s="126" t="e">
        <f ca="1">IF(OR(H251&lt;&gt;"", J251&lt;&gt;"", O251&lt;&gt;""),
    _xludf.TEXTJOIN("-", TRUE,
        IF(H251="NO CONFORMIDAD", "NC", IF(H251="OBSERVACIÓN", "OB", "Error")),I251,
IF(O251="CORRECCIÓN", "C", IF(O251="ACCIÓN CORRECTIVA", "AC", IF(O251="ACCIÓN DE MEJORA", "AM","Error"))),
        VLOOKUP(E251, Opciones!A$1:B$13, 2, FALSE),
        VLOOKUP(M251, Opciones!D$1:E$92, 2, FALSE),
        YEAR(G251)
    ),
"")</f>
        <v>#NAME?</v>
      </c>
      <c r="D251" s="126" t="e">
        <f t="shared" ca="1" si="6"/>
        <v>#NAME?</v>
      </c>
      <c r="E251" s="96" t="s">
        <v>44</v>
      </c>
      <c r="F251" s="127" t="s">
        <v>730</v>
      </c>
      <c r="G251" s="128">
        <v>44383</v>
      </c>
      <c r="H251" s="129" t="s">
        <v>45</v>
      </c>
      <c r="I251" s="187">
        <v>13</v>
      </c>
      <c r="J251" s="127" t="s">
        <v>770</v>
      </c>
      <c r="K251" s="127" t="s">
        <v>771</v>
      </c>
      <c r="L251" s="129" t="s">
        <v>62</v>
      </c>
      <c r="M251" s="129" t="s">
        <v>63</v>
      </c>
      <c r="N251" s="129" t="s">
        <v>50</v>
      </c>
      <c r="O251" s="126" t="s">
        <v>87</v>
      </c>
      <c r="P251" s="127" t="s">
        <v>755</v>
      </c>
      <c r="Q251" s="130">
        <v>44880</v>
      </c>
      <c r="R251" s="130">
        <v>45107</v>
      </c>
      <c r="S251" s="131"/>
      <c r="T251" s="132"/>
      <c r="U251" s="133" t="s">
        <v>460</v>
      </c>
      <c r="V251" s="133" t="s">
        <v>90</v>
      </c>
      <c r="W251" s="133">
        <v>2</v>
      </c>
      <c r="AA251" s="124" t="s">
        <v>65</v>
      </c>
      <c r="AB251" s="131"/>
      <c r="AC251" s="126"/>
      <c r="AD251" s="134"/>
      <c r="AE251" s="134" t="str">
        <f t="shared" ca="1" si="2"/>
        <v/>
      </c>
      <c r="AF251" s="137"/>
      <c r="AG251" s="126"/>
      <c r="AH251" s="126"/>
      <c r="AI251" s="126"/>
      <c r="AJ251" s="126">
        <f t="shared" ca="1" si="3"/>
        <v>-641</v>
      </c>
      <c r="AK251" s="126" t="e">
        <f t="shared" ca="1" si="4"/>
        <v>#NAME?</v>
      </c>
      <c r="AL251" s="124" t="s">
        <v>774</v>
      </c>
      <c r="AM251" s="136"/>
    </row>
    <row r="252" spans="1:39" ht="18.75" customHeight="1">
      <c r="A252" s="127" t="s">
        <v>58</v>
      </c>
      <c r="B252" s="125">
        <v>250</v>
      </c>
      <c r="C252" s="126" t="e">
        <f ca="1">IF(OR(H252&lt;&gt;"", J252&lt;&gt;"", O252&lt;&gt;""),
    _xludf.TEXTJOIN("-", TRUE,
        IF(H252="NO CONFORMIDAD", "NC", IF(H252="OBSERVACIÓN", "OB", "Error")),I252,
IF(O252="CORRECCIÓN", "C", IF(O252="ACCIÓN CORRECTIVA", "AC", IF(O252="ACCIÓN DE MEJORA", "AM","Error"))),
        VLOOKUP(E252, Opciones!A$1:B$13, 2, FALSE),
        VLOOKUP(M252, Opciones!D$1:E$92, 2, FALSE),
        YEAR(G252)
    ),
"")</f>
        <v>#NAME?</v>
      </c>
      <c r="D252" s="126" t="e">
        <f t="shared" ca="1" si="6"/>
        <v>#NAME?</v>
      </c>
      <c r="E252" s="96" t="s">
        <v>44</v>
      </c>
      <c r="F252" s="127" t="s">
        <v>730</v>
      </c>
      <c r="G252" s="128">
        <v>44383</v>
      </c>
      <c r="H252" s="129" t="s">
        <v>45</v>
      </c>
      <c r="I252" s="187">
        <v>15</v>
      </c>
      <c r="J252" s="127" t="s">
        <v>775</v>
      </c>
      <c r="K252" s="127" t="s">
        <v>776</v>
      </c>
      <c r="L252" s="129" t="s">
        <v>62</v>
      </c>
      <c r="M252" s="129" t="s">
        <v>63</v>
      </c>
      <c r="N252" s="129" t="s">
        <v>50</v>
      </c>
      <c r="O252" s="126" t="s">
        <v>51</v>
      </c>
      <c r="P252" s="127" t="s">
        <v>777</v>
      </c>
      <c r="Q252" s="130">
        <v>44880</v>
      </c>
      <c r="R252" s="130">
        <v>44910</v>
      </c>
      <c r="S252" s="131"/>
      <c r="T252" s="132"/>
      <c r="U252" s="133" t="s">
        <v>750</v>
      </c>
      <c r="V252" s="133" t="s">
        <v>90</v>
      </c>
      <c r="W252" s="133">
        <v>1</v>
      </c>
      <c r="AA252" s="124" t="s">
        <v>65</v>
      </c>
      <c r="AB252" s="131"/>
      <c r="AC252" s="126"/>
      <c r="AD252" s="134"/>
      <c r="AE252" s="134" t="str">
        <f t="shared" ca="1" si="2"/>
        <v/>
      </c>
      <c r="AF252" s="137"/>
      <c r="AG252" s="126"/>
      <c r="AH252" s="126"/>
      <c r="AI252" s="126"/>
      <c r="AJ252" s="126">
        <f t="shared" ca="1" si="3"/>
        <v>-838</v>
      </c>
      <c r="AK252" s="126" t="e">
        <f t="shared" ca="1" si="4"/>
        <v>#NAME?</v>
      </c>
      <c r="AL252" s="124" t="s">
        <v>745</v>
      </c>
      <c r="AM252" s="136"/>
    </row>
    <row r="253" spans="1:39" ht="18.75" customHeight="1">
      <c r="A253" s="127" t="s">
        <v>58</v>
      </c>
      <c r="B253" s="125">
        <v>251</v>
      </c>
      <c r="C253" s="126" t="e">
        <f ca="1">IF(OR(H253&lt;&gt;"", J253&lt;&gt;"", O253&lt;&gt;""),
    _xludf.TEXTJOIN("-", TRUE,
        IF(H253="NO CONFORMIDAD", "NC", IF(H253="OBSERVACIÓN", "OB", "Error")),I253,
IF(O253="CORRECCIÓN", "C", IF(O253="ACCIÓN CORRECTIVA", "AC", IF(O253="ACCIÓN DE MEJORA", "AM","Error"))),
        VLOOKUP(E253, Opciones!A$1:B$13, 2, FALSE),
        VLOOKUP(M253, Opciones!D$1:E$92, 2, FALSE),
        YEAR(G253)
    ),
"")</f>
        <v>#NAME?</v>
      </c>
      <c r="D253" s="126" t="e">
        <f t="shared" ca="1" si="6"/>
        <v>#NAME?</v>
      </c>
      <c r="E253" s="96" t="s">
        <v>44</v>
      </c>
      <c r="F253" s="127" t="s">
        <v>730</v>
      </c>
      <c r="G253" s="128">
        <v>44383</v>
      </c>
      <c r="H253" s="129" t="s">
        <v>45</v>
      </c>
      <c r="I253" s="187">
        <v>15</v>
      </c>
      <c r="J253" s="127" t="s">
        <v>775</v>
      </c>
      <c r="K253" s="127" t="s">
        <v>776</v>
      </c>
      <c r="L253" s="129" t="s">
        <v>62</v>
      </c>
      <c r="M253" s="129" t="s">
        <v>63</v>
      </c>
      <c r="N253" s="129" t="s">
        <v>50</v>
      </c>
      <c r="O253" s="126" t="s">
        <v>87</v>
      </c>
      <c r="P253" s="127" t="s">
        <v>736</v>
      </c>
      <c r="Q253" s="130">
        <v>44880</v>
      </c>
      <c r="R253" s="130">
        <v>45107</v>
      </c>
      <c r="S253" s="131"/>
      <c r="T253" s="132"/>
      <c r="U253" s="133" t="s">
        <v>460</v>
      </c>
      <c r="V253" s="133" t="s">
        <v>90</v>
      </c>
      <c r="W253" s="133">
        <v>2</v>
      </c>
      <c r="AA253" s="124" t="s">
        <v>65</v>
      </c>
      <c r="AB253" s="131"/>
      <c r="AC253" s="126"/>
      <c r="AD253" s="134"/>
      <c r="AE253" s="134" t="str">
        <f t="shared" ca="1" si="2"/>
        <v/>
      </c>
      <c r="AF253" s="137"/>
      <c r="AG253" s="126"/>
      <c r="AH253" s="126"/>
      <c r="AI253" s="126"/>
      <c r="AJ253" s="126">
        <f t="shared" ca="1" si="3"/>
        <v>-641</v>
      </c>
      <c r="AK253" s="126" t="e">
        <f t="shared" ca="1" si="4"/>
        <v>#NAME?</v>
      </c>
      <c r="AL253" s="124" t="s">
        <v>746</v>
      </c>
      <c r="AM253" s="136"/>
    </row>
    <row r="254" spans="1:39" ht="18.75" customHeight="1">
      <c r="A254" s="127" t="s">
        <v>58</v>
      </c>
      <c r="B254" s="125">
        <v>252</v>
      </c>
      <c r="C254" s="126" t="e">
        <f ca="1">IF(OR(H254&lt;&gt;"", J254&lt;&gt;"", O254&lt;&gt;""),
    _xludf.TEXTJOIN("-", TRUE,
        IF(H254="NO CONFORMIDAD", "NC", IF(H254="OBSERVACIÓN", "OB", "Error")),I254,
IF(O254="CORRECCIÓN", "C", IF(O254="ACCIÓN CORRECTIVA", "AC", IF(O254="ACCIÓN DE MEJORA", "AM","Error"))),
        VLOOKUP(E254, Opciones!A$1:B$13, 2, FALSE),
        VLOOKUP(M254, Opciones!D$1:E$92, 2, FALSE),
        YEAR(G254)
    ),
"")</f>
        <v>#NAME?</v>
      </c>
      <c r="D254" s="126" t="e">
        <f t="shared" ca="1" si="6"/>
        <v>#NAME?</v>
      </c>
      <c r="E254" s="96" t="s">
        <v>44</v>
      </c>
      <c r="F254" s="127" t="s">
        <v>730</v>
      </c>
      <c r="G254" s="128">
        <v>44383</v>
      </c>
      <c r="H254" s="129" t="s">
        <v>45</v>
      </c>
      <c r="I254" s="187">
        <v>15</v>
      </c>
      <c r="J254" s="127" t="s">
        <v>775</v>
      </c>
      <c r="K254" s="127" t="s">
        <v>776</v>
      </c>
      <c r="L254" s="129" t="s">
        <v>62</v>
      </c>
      <c r="M254" s="129" t="s">
        <v>63</v>
      </c>
      <c r="N254" s="129" t="s">
        <v>50</v>
      </c>
      <c r="O254" s="126" t="s">
        <v>87</v>
      </c>
      <c r="P254" s="127" t="s">
        <v>778</v>
      </c>
      <c r="Q254" s="130">
        <v>44880</v>
      </c>
      <c r="R254" s="130">
        <v>45260</v>
      </c>
      <c r="S254" s="131"/>
      <c r="T254" s="132"/>
      <c r="U254" s="133" t="s">
        <v>460</v>
      </c>
      <c r="V254" s="133" t="s">
        <v>90</v>
      </c>
      <c r="W254" s="133">
        <v>6</v>
      </c>
      <c r="AA254" s="124" t="s">
        <v>65</v>
      </c>
      <c r="AB254" s="131"/>
      <c r="AC254" s="126"/>
      <c r="AD254" s="134"/>
      <c r="AE254" s="134" t="str">
        <f t="shared" ca="1" si="2"/>
        <v/>
      </c>
      <c r="AF254" s="137"/>
      <c r="AG254" s="126"/>
      <c r="AH254" s="126"/>
      <c r="AI254" s="126"/>
      <c r="AJ254" s="126">
        <f t="shared" ca="1" si="3"/>
        <v>-488</v>
      </c>
      <c r="AK254" s="126" t="e">
        <f t="shared" ca="1" si="4"/>
        <v>#NAME?</v>
      </c>
      <c r="AL254" s="124" t="s">
        <v>768</v>
      </c>
      <c r="AM254" s="136"/>
    </row>
    <row r="255" spans="1:39" ht="18.75" customHeight="1">
      <c r="A255" s="127" t="s">
        <v>58</v>
      </c>
      <c r="B255" s="125">
        <v>253</v>
      </c>
      <c r="C255" s="126" t="e">
        <f ca="1">IF(OR(H255&lt;&gt;"", J255&lt;&gt;"", O255&lt;&gt;""),
    _xludf.TEXTJOIN("-", TRUE,
        IF(H255="NO CONFORMIDAD", "NC", IF(H255="OBSERVACIÓN", "OB", "Error")),I255,
IF(O255="CORRECCIÓN", "C", IF(O255="ACCIÓN CORRECTIVA", "AC", IF(O255="ACCIÓN DE MEJORA", "AM","Error"))),
        VLOOKUP(E255, Opciones!A$1:B$13, 2, FALSE),
        VLOOKUP(M255, Opciones!D$1:E$92, 2, FALSE),
        YEAR(G255)
    ),
"")</f>
        <v>#NAME?</v>
      </c>
      <c r="D255" s="126" t="e">
        <f t="shared" ca="1" si="6"/>
        <v>#NAME?</v>
      </c>
      <c r="E255" s="96" t="s">
        <v>44</v>
      </c>
      <c r="F255" s="127" t="s">
        <v>730</v>
      </c>
      <c r="G255" s="128">
        <v>44383</v>
      </c>
      <c r="H255" s="129" t="s">
        <v>45</v>
      </c>
      <c r="I255" s="187">
        <v>10</v>
      </c>
      <c r="J255" s="127" t="s">
        <v>779</v>
      </c>
      <c r="K255" s="127" t="s">
        <v>742</v>
      </c>
      <c r="L255" s="129" t="s">
        <v>62</v>
      </c>
      <c r="M255" s="129" t="s">
        <v>63</v>
      </c>
      <c r="N255" s="129" t="s">
        <v>50</v>
      </c>
      <c r="O255" s="126" t="s">
        <v>87</v>
      </c>
      <c r="P255" s="127" t="s">
        <v>755</v>
      </c>
      <c r="Q255" s="130">
        <v>44880</v>
      </c>
      <c r="R255" s="130">
        <v>45107</v>
      </c>
      <c r="S255" s="131"/>
      <c r="T255" s="132"/>
      <c r="U255" s="133" t="s">
        <v>460</v>
      </c>
      <c r="V255" s="133" t="s">
        <v>90</v>
      </c>
      <c r="W255" s="133">
        <v>2</v>
      </c>
      <c r="AA255" s="124" t="s">
        <v>65</v>
      </c>
      <c r="AB255" s="131"/>
      <c r="AC255" s="126"/>
      <c r="AD255" s="134"/>
      <c r="AE255" s="134" t="str">
        <f t="shared" ca="1" si="2"/>
        <v/>
      </c>
      <c r="AF255" s="137"/>
      <c r="AG255" s="126"/>
      <c r="AH255" s="126"/>
      <c r="AI255" s="126"/>
      <c r="AJ255" s="126">
        <f t="shared" ca="1" si="3"/>
        <v>-641</v>
      </c>
      <c r="AK255" s="126" t="e">
        <f t="shared" ca="1" si="4"/>
        <v>#NAME?</v>
      </c>
      <c r="AL255" s="124" t="s">
        <v>746</v>
      </c>
      <c r="AM255" s="136"/>
    </row>
    <row r="256" spans="1:39" ht="18.75" customHeight="1">
      <c r="A256" s="127" t="s">
        <v>58</v>
      </c>
      <c r="B256" s="125">
        <v>254</v>
      </c>
      <c r="C256" s="126" t="e">
        <f ca="1">IF(OR(H256&lt;&gt;"", J256&lt;&gt;"", O256&lt;&gt;""),
    _xludf.TEXTJOIN("-", TRUE,
        IF(H256="NO CONFORMIDAD", "NC", IF(H256="OBSERVACIÓN", "OB", "Error")),I256,
IF(O256="CORRECCIÓN", "C", IF(O256="ACCIÓN CORRECTIVA", "AC", IF(O256="ACCIÓN DE MEJORA", "AM","Error"))),
        VLOOKUP(E256, Opciones!A$1:B$13, 2, FALSE),
        VLOOKUP(M256, Opciones!D$1:E$92, 2, FALSE),
        YEAR(G256)
    ),
"")</f>
        <v>#NAME?</v>
      </c>
      <c r="D256" s="126" t="e">
        <f t="shared" ca="1" si="6"/>
        <v>#NAME?</v>
      </c>
      <c r="E256" s="96" t="s">
        <v>44</v>
      </c>
      <c r="F256" s="127" t="s">
        <v>730</v>
      </c>
      <c r="G256" s="128">
        <v>44383</v>
      </c>
      <c r="H256" s="129" t="s">
        <v>45</v>
      </c>
      <c r="I256" s="187">
        <v>10</v>
      </c>
      <c r="J256" s="127" t="s">
        <v>779</v>
      </c>
      <c r="K256" s="127" t="s">
        <v>742</v>
      </c>
      <c r="L256" s="129" t="s">
        <v>62</v>
      </c>
      <c r="M256" s="129" t="s">
        <v>63</v>
      </c>
      <c r="N256" s="129" t="s">
        <v>50</v>
      </c>
      <c r="O256" s="126" t="s">
        <v>87</v>
      </c>
      <c r="P256" s="127" t="s">
        <v>780</v>
      </c>
      <c r="Q256" s="130">
        <v>44880</v>
      </c>
      <c r="R256" s="130">
        <v>45260</v>
      </c>
      <c r="S256" s="131"/>
      <c r="T256" s="132"/>
      <c r="U256" s="133" t="s">
        <v>734</v>
      </c>
      <c r="V256" s="133" t="s">
        <v>84</v>
      </c>
      <c r="W256" s="133">
        <v>100</v>
      </c>
      <c r="AA256" s="124" t="s">
        <v>65</v>
      </c>
      <c r="AB256" s="131"/>
      <c r="AC256" s="126"/>
      <c r="AD256" s="134"/>
      <c r="AE256" s="134" t="str">
        <f t="shared" ca="1" si="2"/>
        <v/>
      </c>
      <c r="AF256" s="137"/>
      <c r="AG256" s="126"/>
      <c r="AH256" s="126"/>
      <c r="AI256" s="126"/>
      <c r="AJ256" s="126">
        <f t="shared" ca="1" si="3"/>
        <v>-488</v>
      </c>
      <c r="AK256" s="126" t="e">
        <f t="shared" ca="1" si="4"/>
        <v>#NAME?</v>
      </c>
      <c r="AL256" s="124" t="s">
        <v>768</v>
      </c>
      <c r="AM256" s="136"/>
    </row>
    <row r="257" spans="1:39" ht="18.75" customHeight="1">
      <c r="A257" s="127" t="s">
        <v>58</v>
      </c>
      <c r="B257" s="125">
        <v>255</v>
      </c>
      <c r="C257" s="126" t="e">
        <f ca="1">IF(OR(H257&lt;&gt;"", J257&lt;&gt;"", O257&lt;&gt;""),
    _xludf.TEXTJOIN("-", TRUE,
        IF(H257="NO CONFORMIDAD", "NC", IF(H257="OBSERVACIÓN", "OB", "Error")),I257,
IF(O257="CORRECCIÓN", "C", IF(O257="ACCIÓN CORRECTIVA", "AC", IF(O257="ACCIÓN DE MEJORA", "AM","Error"))),
        VLOOKUP(E257, Opciones!A$1:B$13, 2, FALSE),
        VLOOKUP(M257, Opciones!D$1:E$92, 2, FALSE),
        YEAR(G257)
    ),
"")</f>
        <v>#NAME?</v>
      </c>
      <c r="D257" s="126" t="e">
        <f t="shared" ca="1" si="6"/>
        <v>#NAME?</v>
      </c>
      <c r="E257" s="96" t="s">
        <v>44</v>
      </c>
      <c r="F257" s="127" t="s">
        <v>730</v>
      </c>
      <c r="G257" s="128">
        <v>44383</v>
      </c>
      <c r="H257" s="129" t="s">
        <v>45</v>
      </c>
      <c r="I257" s="187">
        <v>1</v>
      </c>
      <c r="J257" s="127" t="s">
        <v>781</v>
      </c>
      <c r="K257" s="127" t="s">
        <v>782</v>
      </c>
      <c r="L257" s="129" t="s">
        <v>62</v>
      </c>
      <c r="M257" s="146" t="s">
        <v>63</v>
      </c>
      <c r="N257" s="146" t="s">
        <v>50</v>
      </c>
      <c r="O257" s="147" t="s">
        <v>255</v>
      </c>
      <c r="P257" s="148" t="s">
        <v>733</v>
      </c>
      <c r="Q257" s="149">
        <v>44880</v>
      </c>
      <c r="R257" s="149">
        <v>45260</v>
      </c>
      <c r="S257" s="150"/>
      <c r="T257" s="151"/>
      <c r="U257" s="152" t="s">
        <v>734</v>
      </c>
      <c r="V257" s="133" t="s">
        <v>84</v>
      </c>
      <c r="W257" s="133">
        <v>100</v>
      </c>
      <c r="AA257" s="124" t="s">
        <v>65</v>
      </c>
      <c r="AB257" s="131"/>
      <c r="AC257" s="126"/>
      <c r="AD257" s="134"/>
      <c r="AE257" s="134" t="str">
        <f t="shared" ca="1" si="2"/>
        <v/>
      </c>
      <c r="AF257" s="137"/>
      <c r="AG257" s="126"/>
      <c r="AH257" s="126"/>
      <c r="AI257" s="126"/>
      <c r="AJ257" s="126">
        <f t="shared" ca="1" si="3"/>
        <v>-488</v>
      </c>
      <c r="AK257" s="126" t="e">
        <f t="shared" ca="1" si="4"/>
        <v>#NAME?</v>
      </c>
      <c r="AL257" s="124" t="s">
        <v>753</v>
      </c>
      <c r="AM257" s="136"/>
    </row>
    <row r="258" spans="1:39" ht="18.75" customHeight="1">
      <c r="A258" s="127" t="s">
        <v>157</v>
      </c>
      <c r="B258" s="125">
        <v>256</v>
      </c>
      <c r="C258" s="126" t="e">
        <f ca="1">IF(OR(H258&lt;&gt;"", J258&lt;&gt;"", O258&lt;&gt;""),
    _xludf.TEXTJOIN("-", TRUE,
        IF(H258="NO CONFORMIDAD", "NC", IF(H258="OBSERVACIÓN", "OB", "Error")),I258,
IF(O258="CORRECCIÓN", "C", IF(O258="ACCIÓN CORRECTIVA", "AC", IF(O258="ACCIÓN DE MEJORA", "AM","Error"))),
        VLOOKUP(E258, Opciones!A$1:B$13, 2, FALSE),
        VLOOKUP(M258, Opciones!D$1:E$92, 2, FALSE),
        YEAR(G258)
    ),
"")</f>
        <v>#NAME?</v>
      </c>
      <c r="D258" s="126" t="e">
        <f t="shared" ca="1" si="6"/>
        <v>#NAME?</v>
      </c>
      <c r="E258" s="96" t="s">
        <v>44</v>
      </c>
      <c r="F258" s="127" t="str">
        <f t="shared" ref="F258:F314" si="19">IF(OR(E258&lt;&gt;"",L258&lt;&gt;"",M258&lt;&gt;"",G258&lt;&gt;""), CONCATENATE(E258," PROCESO DE ",L258," - ",M258," VIGENCIA "&amp;YEAR(G258)),"")</f>
        <v>AUDITORÍA INTERNA PROCESO DE TALENTO HUMANO - GRUPO DE GESTIÓN HUMANA VIGENCIA 2022</v>
      </c>
      <c r="G258" s="128">
        <v>44854</v>
      </c>
      <c r="H258" s="129" t="s">
        <v>45</v>
      </c>
      <c r="I258" s="187">
        <v>1</v>
      </c>
      <c r="J258" s="127" t="s">
        <v>783</v>
      </c>
      <c r="K258" s="127" t="s">
        <v>784</v>
      </c>
      <c r="L258" s="129" t="s">
        <v>167</v>
      </c>
      <c r="M258" s="129" t="s">
        <v>168</v>
      </c>
      <c r="N258" s="129" t="s">
        <v>50</v>
      </c>
      <c r="O258" s="126" t="s">
        <v>51</v>
      </c>
      <c r="P258" s="127" t="s">
        <v>785</v>
      </c>
      <c r="Q258" s="130">
        <v>44893</v>
      </c>
      <c r="R258" s="130">
        <v>45137</v>
      </c>
      <c r="S258" s="153">
        <v>45828</v>
      </c>
      <c r="T258" s="154" t="s">
        <v>170</v>
      </c>
      <c r="U258" s="133" t="s">
        <v>786</v>
      </c>
      <c r="V258" s="133" t="s">
        <v>90</v>
      </c>
      <c r="W258" s="133">
        <v>3</v>
      </c>
      <c r="X258" s="156"/>
      <c r="Y258" s="156"/>
      <c r="AA258" s="124" t="s">
        <v>65</v>
      </c>
      <c r="AB258" s="127" t="s">
        <v>157</v>
      </c>
      <c r="AC258" s="126" t="s">
        <v>50</v>
      </c>
      <c r="AD258" s="134"/>
      <c r="AE258" s="134" t="str">
        <f t="shared" ca="1" si="2"/>
        <v/>
      </c>
      <c r="AF258" s="155"/>
      <c r="AG258" s="126"/>
      <c r="AH258" s="126"/>
      <c r="AI258" s="126"/>
      <c r="AJ258" s="126">
        <f t="shared" ca="1" si="3"/>
        <v>-168</v>
      </c>
      <c r="AK258" s="126" t="e">
        <f t="shared" ca="1" si="4"/>
        <v>#NAME?</v>
      </c>
      <c r="AL258" s="124" t="s">
        <v>787</v>
      </c>
      <c r="AM258" s="141">
        <v>45638</v>
      </c>
    </row>
    <row r="259" spans="1:39" ht="18.75" customHeight="1">
      <c r="A259" s="127" t="s">
        <v>157</v>
      </c>
      <c r="B259" s="125">
        <v>257</v>
      </c>
      <c r="C259" s="126" t="e">
        <f ca="1">IF(OR(H259&lt;&gt;"", J259&lt;&gt;"", O259&lt;&gt;""),
    _xludf.TEXTJOIN("-", TRUE,
        IF(H259="NO CONFORMIDAD", "NC", IF(H259="OBSERVACIÓN", "OB", "Error")),I259,
IF(O259="CORRECCIÓN", "C", IF(O259="ACCIÓN CORRECTIVA", "AC", IF(O259="ACCIÓN DE MEJORA", "AM","Error"))),
        VLOOKUP(E259, Opciones!A$1:B$13, 2, FALSE),
        VLOOKUP(M259, Opciones!D$1:E$92, 2, FALSE),
        YEAR(G259)
    ),
"")</f>
        <v>#NAME?</v>
      </c>
      <c r="D259" s="126" t="e">
        <f t="shared" ca="1" si="6"/>
        <v>#NAME?</v>
      </c>
      <c r="E259" s="96" t="s">
        <v>44</v>
      </c>
      <c r="F259" s="127" t="str">
        <f t="shared" si="19"/>
        <v>AUDITORÍA INTERNA PROCESO DE TALENTO HUMANO - GRUPO DE GESTIÓN HUMANA VIGENCIA 2022</v>
      </c>
      <c r="G259" s="128">
        <v>44854</v>
      </c>
      <c r="H259" s="129" t="s">
        <v>45</v>
      </c>
      <c r="I259" s="187">
        <v>1</v>
      </c>
      <c r="J259" s="127" t="s">
        <v>783</v>
      </c>
      <c r="K259" s="127" t="s">
        <v>784</v>
      </c>
      <c r="L259" s="129" t="s">
        <v>167</v>
      </c>
      <c r="M259" s="129" t="s">
        <v>168</v>
      </c>
      <c r="N259" s="129" t="s">
        <v>50</v>
      </c>
      <c r="O259" s="126" t="s">
        <v>87</v>
      </c>
      <c r="P259" s="127" t="s">
        <v>788</v>
      </c>
      <c r="Q259" s="130">
        <v>44893</v>
      </c>
      <c r="R259" s="130">
        <v>45137</v>
      </c>
      <c r="S259" s="153">
        <v>45828</v>
      </c>
      <c r="T259" s="154" t="s">
        <v>170</v>
      </c>
      <c r="U259" s="133" t="s">
        <v>789</v>
      </c>
      <c r="V259" s="133" t="s">
        <v>90</v>
      </c>
      <c r="W259" s="133">
        <v>1</v>
      </c>
      <c r="X259" s="156"/>
      <c r="Y259" s="156"/>
      <c r="AA259" s="124" t="s">
        <v>65</v>
      </c>
      <c r="AB259" s="127" t="s">
        <v>157</v>
      </c>
      <c r="AC259" s="126" t="s">
        <v>50</v>
      </c>
      <c r="AD259" s="134"/>
      <c r="AE259" s="134" t="str">
        <f t="shared" ca="1" si="2"/>
        <v/>
      </c>
      <c r="AF259" s="155"/>
      <c r="AG259" s="126"/>
      <c r="AH259" s="126"/>
      <c r="AI259" s="126"/>
      <c r="AJ259" s="126">
        <f t="shared" ca="1" si="3"/>
        <v>-168</v>
      </c>
      <c r="AK259" s="126" t="e">
        <f t="shared" ca="1" si="4"/>
        <v>#NAME?</v>
      </c>
      <c r="AL259" s="124" t="s">
        <v>787</v>
      </c>
      <c r="AM259" s="141">
        <v>45638</v>
      </c>
    </row>
    <row r="260" spans="1:39" ht="18.75" customHeight="1">
      <c r="A260" s="127" t="s">
        <v>157</v>
      </c>
      <c r="B260" s="125">
        <v>258</v>
      </c>
      <c r="C260" s="126" t="e">
        <f ca="1">IF(OR(H260&lt;&gt;"", J260&lt;&gt;"", O260&lt;&gt;""),
    _xludf.TEXTJOIN("-", TRUE,
        IF(H260="NO CONFORMIDAD", "NC", IF(H260="OBSERVACIÓN", "OB", "Error")),I260,
IF(O260="CORRECCIÓN", "C", IF(O260="ACCIÓN CORRECTIVA", "AC", IF(O260="ACCIÓN DE MEJORA", "AM","Error"))),
        VLOOKUP(E260, Opciones!A$1:B$13, 2, FALSE),
        VLOOKUP(M260, Opciones!D$1:E$92, 2, FALSE),
        YEAR(G260)
    ),
"")</f>
        <v>#NAME?</v>
      </c>
      <c r="D260" s="126" t="e">
        <f t="shared" ca="1" si="6"/>
        <v>#NAME?</v>
      </c>
      <c r="E260" s="96" t="s">
        <v>44</v>
      </c>
      <c r="F260" s="127" t="str">
        <f t="shared" si="19"/>
        <v>AUDITORÍA INTERNA PROCESO DE TALENTO HUMANO - GRUPO DE GESTIÓN HUMANA VIGENCIA 2022</v>
      </c>
      <c r="G260" s="128">
        <v>44854</v>
      </c>
      <c r="H260" s="129" t="s">
        <v>45</v>
      </c>
      <c r="I260" s="187">
        <v>2</v>
      </c>
      <c r="J260" s="127" t="s">
        <v>790</v>
      </c>
      <c r="K260" s="127" t="s">
        <v>791</v>
      </c>
      <c r="L260" s="129" t="s">
        <v>167</v>
      </c>
      <c r="M260" s="129" t="s">
        <v>168</v>
      </c>
      <c r="N260" s="129" t="s">
        <v>50</v>
      </c>
      <c r="O260" s="126" t="s">
        <v>51</v>
      </c>
      <c r="P260" s="127" t="s">
        <v>792</v>
      </c>
      <c r="Q260" s="130">
        <v>44893</v>
      </c>
      <c r="R260" s="130">
        <v>45137</v>
      </c>
      <c r="S260" s="153">
        <v>45828</v>
      </c>
      <c r="T260" s="154" t="s">
        <v>170</v>
      </c>
      <c r="U260" s="133" t="s">
        <v>793</v>
      </c>
      <c r="V260" s="133" t="s">
        <v>90</v>
      </c>
      <c r="W260" s="133">
        <v>1</v>
      </c>
      <c r="X260" s="156"/>
      <c r="Y260" s="156"/>
      <c r="AA260" s="124" t="s">
        <v>65</v>
      </c>
      <c r="AB260" s="127" t="s">
        <v>157</v>
      </c>
      <c r="AC260" s="126" t="s">
        <v>50</v>
      </c>
      <c r="AD260" s="134"/>
      <c r="AE260" s="134" t="str">
        <f t="shared" ca="1" si="2"/>
        <v/>
      </c>
      <c r="AF260" s="155"/>
      <c r="AG260" s="126"/>
      <c r="AH260" s="126"/>
      <c r="AI260" s="126"/>
      <c r="AJ260" s="126">
        <f t="shared" ca="1" si="3"/>
        <v>-168</v>
      </c>
      <c r="AK260" s="126" t="e">
        <f t="shared" ca="1" si="4"/>
        <v>#NAME?</v>
      </c>
      <c r="AL260" s="124" t="s">
        <v>787</v>
      </c>
      <c r="AM260" s="141">
        <v>45638</v>
      </c>
    </row>
    <row r="261" spans="1:39" ht="18.75" customHeight="1">
      <c r="A261" s="127" t="s">
        <v>157</v>
      </c>
      <c r="B261" s="125">
        <v>259</v>
      </c>
      <c r="C261" s="126" t="e">
        <f ca="1">IF(OR(H261&lt;&gt;"", J261&lt;&gt;"", O261&lt;&gt;""),
    _xludf.TEXTJOIN("-", TRUE,
        IF(H261="NO CONFORMIDAD", "NC", IF(H261="OBSERVACIÓN", "OB", "Error")),I261,
IF(O261="CORRECCIÓN", "C", IF(O261="ACCIÓN CORRECTIVA", "AC", IF(O261="ACCIÓN DE MEJORA", "AM","Error"))),
        VLOOKUP(E261, Opciones!A$1:B$13, 2, FALSE),
        VLOOKUP(M261, Opciones!D$1:E$92, 2, FALSE),
        YEAR(G261)
    ),
"")</f>
        <v>#NAME?</v>
      </c>
      <c r="D261" s="126" t="e">
        <f t="shared" ca="1" si="6"/>
        <v>#NAME?</v>
      </c>
      <c r="E261" s="96" t="s">
        <v>44</v>
      </c>
      <c r="F261" s="127" t="str">
        <f t="shared" si="19"/>
        <v>AUDITORÍA INTERNA PROCESO DE TALENTO HUMANO - GRUPO DE GESTIÓN HUMANA VIGENCIA 2022</v>
      </c>
      <c r="G261" s="128">
        <v>44854</v>
      </c>
      <c r="H261" s="129" t="s">
        <v>45</v>
      </c>
      <c r="I261" s="187">
        <v>2</v>
      </c>
      <c r="J261" s="127" t="s">
        <v>790</v>
      </c>
      <c r="K261" s="127" t="s">
        <v>791</v>
      </c>
      <c r="L261" s="129" t="s">
        <v>167</v>
      </c>
      <c r="M261" s="129" t="s">
        <v>168</v>
      </c>
      <c r="N261" s="129" t="s">
        <v>50</v>
      </c>
      <c r="O261" s="126" t="s">
        <v>87</v>
      </c>
      <c r="P261" s="127" t="s">
        <v>794</v>
      </c>
      <c r="Q261" s="130">
        <v>44893</v>
      </c>
      <c r="R261" s="130">
        <v>45137</v>
      </c>
      <c r="S261" s="153">
        <v>45828</v>
      </c>
      <c r="T261" s="154" t="s">
        <v>170</v>
      </c>
      <c r="U261" s="133" t="s">
        <v>795</v>
      </c>
      <c r="V261" s="133" t="s">
        <v>90</v>
      </c>
      <c r="W261" s="133">
        <v>1</v>
      </c>
      <c r="X261" s="156"/>
      <c r="Y261" s="156"/>
      <c r="AA261" s="124" t="s">
        <v>65</v>
      </c>
      <c r="AB261" s="127" t="s">
        <v>157</v>
      </c>
      <c r="AC261" s="126" t="s">
        <v>50</v>
      </c>
      <c r="AD261" s="134"/>
      <c r="AE261" s="134" t="str">
        <f t="shared" ca="1" si="2"/>
        <v/>
      </c>
      <c r="AF261" s="155"/>
      <c r="AG261" s="126"/>
      <c r="AH261" s="126"/>
      <c r="AI261" s="126"/>
      <c r="AJ261" s="126">
        <f t="shared" ca="1" si="3"/>
        <v>-168</v>
      </c>
      <c r="AK261" s="126" t="e">
        <f t="shared" ca="1" si="4"/>
        <v>#NAME?</v>
      </c>
      <c r="AL261" s="124" t="s">
        <v>787</v>
      </c>
      <c r="AM261" s="141">
        <v>45638</v>
      </c>
    </row>
    <row r="262" spans="1:39" ht="18.75" customHeight="1">
      <c r="A262" s="127" t="s">
        <v>157</v>
      </c>
      <c r="B262" s="125">
        <v>260</v>
      </c>
      <c r="C262" s="126" t="e">
        <f ca="1">IF(OR(H262&lt;&gt;"", J262&lt;&gt;"", O262&lt;&gt;""),
    _xludf.TEXTJOIN("-", TRUE,
        IF(H262="NO CONFORMIDAD", "NC", IF(H262="OBSERVACIÓN", "OB", "Error")),I262,
IF(O262="CORRECCIÓN", "C", IF(O262="ACCIÓN CORRECTIVA", "AC", IF(O262="ACCIÓN DE MEJORA", "AM","Error"))),
        VLOOKUP(E262, Opciones!A$1:B$13, 2, FALSE),
        VLOOKUP(M262, Opciones!D$1:E$92, 2, FALSE),
        YEAR(G262)
    ),
"")</f>
        <v>#NAME?</v>
      </c>
      <c r="D262" s="126" t="e">
        <f t="shared" ca="1" si="6"/>
        <v>#NAME?</v>
      </c>
      <c r="E262" s="96" t="s">
        <v>44</v>
      </c>
      <c r="F262" s="127" t="str">
        <f t="shared" si="19"/>
        <v>AUDITORÍA INTERNA PROCESO DE TALENTO HUMANO - GRUPO DE GESTIÓN HUMANA VIGENCIA 2022</v>
      </c>
      <c r="G262" s="128">
        <v>44854</v>
      </c>
      <c r="H262" s="129" t="s">
        <v>45</v>
      </c>
      <c r="I262" s="187">
        <v>3</v>
      </c>
      <c r="J262" s="127" t="s">
        <v>796</v>
      </c>
      <c r="K262" s="127" t="s">
        <v>797</v>
      </c>
      <c r="L262" s="129" t="s">
        <v>167</v>
      </c>
      <c r="M262" s="129" t="s">
        <v>168</v>
      </c>
      <c r="N262" s="129" t="s">
        <v>50</v>
      </c>
      <c r="O262" s="126" t="s">
        <v>51</v>
      </c>
      <c r="P262" s="127" t="s">
        <v>798</v>
      </c>
      <c r="Q262" s="130">
        <v>44893</v>
      </c>
      <c r="R262" s="130">
        <v>45137</v>
      </c>
      <c r="S262" s="156"/>
      <c r="T262" s="157"/>
      <c r="U262" s="133" t="s">
        <v>799</v>
      </c>
      <c r="V262" s="133" t="s">
        <v>90</v>
      </c>
      <c r="W262" s="133">
        <v>1</v>
      </c>
      <c r="X262" s="153">
        <v>45320</v>
      </c>
      <c r="Y262" s="156" t="s">
        <v>800</v>
      </c>
      <c r="AA262" s="124" t="s">
        <v>65</v>
      </c>
      <c r="AB262" s="127" t="s">
        <v>157</v>
      </c>
      <c r="AC262" s="126" t="s">
        <v>50</v>
      </c>
      <c r="AD262" s="134"/>
      <c r="AE262" s="134" t="str">
        <f t="shared" ca="1" si="2"/>
        <v/>
      </c>
      <c r="AF262" s="137">
        <v>1</v>
      </c>
      <c r="AG262" s="126" t="s">
        <v>50</v>
      </c>
      <c r="AH262" s="126" t="s">
        <v>50</v>
      </c>
      <c r="AI262" s="126"/>
      <c r="AJ262" s="126" t="str">
        <f t="shared" ca="1" si="3"/>
        <v>CUMPLIDA</v>
      </c>
      <c r="AK262" s="126" t="e">
        <f t="shared" ca="1" si="4"/>
        <v>#NAME?</v>
      </c>
      <c r="AL262" s="124" t="s">
        <v>801</v>
      </c>
      <c r="AM262" s="141">
        <v>45638</v>
      </c>
    </row>
    <row r="263" spans="1:39" ht="18.75" customHeight="1">
      <c r="A263" s="127" t="s">
        <v>157</v>
      </c>
      <c r="B263" s="125">
        <v>261</v>
      </c>
      <c r="C263" s="126" t="e">
        <f ca="1">IF(OR(H263&lt;&gt;"", J263&lt;&gt;"", O263&lt;&gt;""),
    _xludf.TEXTJOIN("-", TRUE,
        IF(H263="NO CONFORMIDAD", "NC", IF(H263="OBSERVACIÓN", "OB", "Error")),I263,
IF(O263="CORRECCIÓN", "C", IF(O263="ACCIÓN CORRECTIVA", "AC", IF(O263="ACCIÓN DE MEJORA", "AM","Error"))),
        VLOOKUP(E263, Opciones!A$1:B$13, 2, FALSE),
        VLOOKUP(M263, Opciones!D$1:E$92, 2, FALSE),
        YEAR(G263)
    ),
"")</f>
        <v>#NAME?</v>
      </c>
      <c r="D263" s="126" t="e">
        <f t="shared" ca="1" si="6"/>
        <v>#NAME?</v>
      </c>
      <c r="E263" s="96" t="s">
        <v>44</v>
      </c>
      <c r="F263" s="127" t="str">
        <f t="shared" si="19"/>
        <v>AUDITORÍA INTERNA PROCESO DE TALENTO HUMANO - GRUPO DE GESTIÓN HUMANA VIGENCIA 2022</v>
      </c>
      <c r="G263" s="128">
        <v>44854</v>
      </c>
      <c r="H263" s="129" t="s">
        <v>45</v>
      </c>
      <c r="I263" s="187">
        <v>3</v>
      </c>
      <c r="J263" s="127" t="s">
        <v>796</v>
      </c>
      <c r="K263" s="127" t="s">
        <v>797</v>
      </c>
      <c r="L263" s="129" t="s">
        <v>167</v>
      </c>
      <c r="M263" s="129" t="s">
        <v>168</v>
      </c>
      <c r="N263" s="129" t="s">
        <v>50</v>
      </c>
      <c r="O263" s="126" t="s">
        <v>87</v>
      </c>
      <c r="P263" s="127" t="s">
        <v>802</v>
      </c>
      <c r="Q263" s="130">
        <v>44893</v>
      </c>
      <c r="R263" s="130">
        <v>45137</v>
      </c>
      <c r="S263" s="153">
        <v>45828</v>
      </c>
      <c r="T263" s="154" t="s">
        <v>170</v>
      </c>
      <c r="U263" s="133" t="s">
        <v>803</v>
      </c>
      <c r="V263" s="133" t="s">
        <v>90</v>
      </c>
      <c r="W263" s="133">
        <v>1</v>
      </c>
      <c r="X263" s="156"/>
      <c r="Y263" s="156"/>
      <c r="AA263" s="124" t="s">
        <v>65</v>
      </c>
      <c r="AB263" s="127" t="s">
        <v>157</v>
      </c>
      <c r="AC263" s="126" t="s">
        <v>50</v>
      </c>
      <c r="AD263" s="134"/>
      <c r="AE263" s="134" t="str">
        <f t="shared" ca="1" si="2"/>
        <v/>
      </c>
      <c r="AF263" s="155"/>
      <c r="AG263" s="126"/>
      <c r="AH263" s="126"/>
      <c r="AI263" s="126"/>
      <c r="AJ263" s="126">
        <f t="shared" ca="1" si="3"/>
        <v>-168</v>
      </c>
      <c r="AK263" s="126" t="e">
        <f t="shared" ca="1" si="4"/>
        <v>#NAME?</v>
      </c>
      <c r="AL263" s="124" t="s">
        <v>787</v>
      </c>
      <c r="AM263" s="141">
        <v>45638</v>
      </c>
    </row>
    <row r="264" spans="1:39" ht="18.75" customHeight="1">
      <c r="A264" s="127" t="s">
        <v>157</v>
      </c>
      <c r="B264" s="125">
        <v>262</v>
      </c>
      <c r="C264" s="126" t="e">
        <f ca="1">IF(OR(H264&lt;&gt;"", J264&lt;&gt;"", O264&lt;&gt;""),
    _xludf.TEXTJOIN("-", TRUE,
        IF(H264="NO CONFORMIDAD", "NC", IF(H264="OBSERVACIÓN", "OB", "Error")),I264,
IF(O264="CORRECCIÓN", "C", IF(O264="ACCIÓN CORRECTIVA", "AC", IF(O264="ACCIÓN DE MEJORA", "AM","Error"))),
        VLOOKUP(E264, Opciones!A$1:B$13, 2, FALSE),
        VLOOKUP(M264, Opciones!D$1:E$92, 2, FALSE),
        YEAR(G264)
    ),
"")</f>
        <v>#NAME?</v>
      </c>
      <c r="D264" s="126" t="e">
        <f t="shared" ca="1" si="6"/>
        <v>#NAME?</v>
      </c>
      <c r="E264" s="96" t="s">
        <v>44</v>
      </c>
      <c r="F264" s="127" t="str">
        <f t="shared" si="19"/>
        <v>AUDITORÍA INTERNA PROCESO DE TALENTO HUMANO - GRUPO DE GESTIÓN HUMANA VIGENCIA 2022</v>
      </c>
      <c r="G264" s="128">
        <v>44854</v>
      </c>
      <c r="H264" s="129" t="s">
        <v>45</v>
      </c>
      <c r="I264" s="187">
        <v>4</v>
      </c>
      <c r="J264" s="127" t="s">
        <v>804</v>
      </c>
      <c r="K264" s="127" t="s">
        <v>805</v>
      </c>
      <c r="L264" s="129" t="s">
        <v>167</v>
      </c>
      <c r="M264" s="129" t="s">
        <v>168</v>
      </c>
      <c r="N264" s="129" t="s">
        <v>50</v>
      </c>
      <c r="O264" s="126" t="s">
        <v>51</v>
      </c>
      <c r="P264" s="127" t="s">
        <v>806</v>
      </c>
      <c r="Q264" s="130">
        <v>44893</v>
      </c>
      <c r="R264" s="130">
        <v>45137</v>
      </c>
      <c r="S264" s="153">
        <v>45828</v>
      </c>
      <c r="T264" s="154" t="s">
        <v>170</v>
      </c>
      <c r="U264" s="133" t="s">
        <v>807</v>
      </c>
      <c r="V264" s="133" t="s">
        <v>90</v>
      </c>
      <c r="W264" s="133">
        <v>1</v>
      </c>
      <c r="X264" s="156"/>
      <c r="Y264" s="156"/>
      <c r="AA264" s="124" t="s">
        <v>65</v>
      </c>
      <c r="AB264" s="127" t="s">
        <v>157</v>
      </c>
      <c r="AC264" s="126" t="s">
        <v>50</v>
      </c>
      <c r="AD264" s="134"/>
      <c r="AE264" s="134" t="str">
        <f t="shared" ca="1" si="2"/>
        <v/>
      </c>
      <c r="AF264" s="155"/>
      <c r="AG264" s="126"/>
      <c r="AH264" s="126"/>
      <c r="AI264" s="126"/>
      <c r="AJ264" s="126">
        <f t="shared" ca="1" si="3"/>
        <v>-168</v>
      </c>
      <c r="AK264" s="126" t="e">
        <f t="shared" ca="1" si="4"/>
        <v>#NAME?</v>
      </c>
      <c r="AL264" s="124" t="s">
        <v>787</v>
      </c>
      <c r="AM264" s="141">
        <v>45638</v>
      </c>
    </row>
    <row r="265" spans="1:39" ht="18.75" customHeight="1">
      <c r="A265" s="127" t="s">
        <v>157</v>
      </c>
      <c r="B265" s="125">
        <v>263</v>
      </c>
      <c r="C265" s="126" t="e">
        <f ca="1">IF(OR(H265&lt;&gt;"", J265&lt;&gt;"", O265&lt;&gt;""),
    _xludf.TEXTJOIN("-", TRUE,
        IF(H265="NO CONFORMIDAD", "NC", IF(H265="OBSERVACIÓN", "OB", "Error")),I265,
IF(O265="CORRECCIÓN", "C", IF(O265="ACCIÓN CORRECTIVA", "AC", IF(O265="ACCIÓN DE MEJORA", "AM","Error"))),
        VLOOKUP(E265, Opciones!A$1:B$13, 2, FALSE),
        VLOOKUP(M265, Opciones!D$1:E$92, 2, FALSE),
        YEAR(G265)
    ),
"")</f>
        <v>#NAME?</v>
      </c>
      <c r="D265" s="126" t="e">
        <f t="shared" ca="1" si="6"/>
        <v>#NAME?</v>
      </c>
      <c r="E265" s="96" t="s">
        <v>44</v>
      </c>
      <c r="F265" s="127" t="str">
        <f t="shared" si="19"/>
        <v>AUDITORÍA INTERNA PROCESO DE TALENTO HUMANO - GRUPO DE GESTIÓN HUMANA VIGENCIA 2022</v>
      </c>
      <c r="G265" s="128">
        <v>44854</v>
      </c>
      <c r="H265" s="129" t="s">
        <v>45</v>
      </c>
      <c r="I265" s="187">
        <v>4</v>
      </c>
      <c r="J265" s="127" t="s">
        <v>804</v>
      </c>
      <c r="K265" s="127" t="s">
        <v>805</v>
      </c>
      <c r="L265" s="129" t="s">
        <v>167</v>
      </c>
      <c r="M265" s="129" t="s">
        <v>168</v>
      </c>
      <c r="N265" s="129" t="s">
        <v>50</v>
      </c>
      <c r="O265" s="126" t="s">
        <v>87</v>
      </c>
      <c r="P265" s="127" t="s">
        <v>808</v>
      </c>
      <c r="Q265" s="130">
        <v>44893</v>
      </c>
      <c r="R265" s="130">
        <v>45137</v>
      </c>
      <c r="S265" s="153">
        <v>45828</v>
      </c>
      <c r="T265" s="154" t="s">
        <v>170</v>
      </c>
      <c r="U265" s="133" t="s">
        <v>795</v>
      </c>
      <c r="V265" s="133" t="s">
        <v>90</v>
      </c>
      <c r="W265" s="133">
        <v>1</v>
      </c>
      <c r="X265" s="156"/>
      <c r="Y265" s="156"/>
      <c r="AA265" s="124" t="s">
        <v>65</v>
      </c>
      <c r="AB265" s="127" t="s">
        <v>157</v>
      </c>
      <c r="AC265" s="126" t="s">
        <v>50</v>
      </c>
      <c r="AD265" s="134"/>
      <c r="AE265" s="134" t="str">
        <f t="shared" ca="1" si="2"/>
        <v/>
      </c>
      <c r="AF265" s="155"/>
      <c r="AG265" s="126"/>
      <c r="AH265" s="126"/>
      <c r="AI265" s="126"/>
      <c r="AJ265" s="126">
        <f t="shared" ca="1" si="3"/>
        <v>-168</v>
      </c>
      <c r="AK265" s="126" t="e">
        <f t="shared" ca="1" si="4"/>
        <v>#NAME?</v>
      </c>
      <c r="AL265" s="124" t="s">
        <v>809</v>
      </c>
      <c r="AM265" s="141">
        <v>45638</v>
      </c>
    </row>
    <row r="266" spans="1:39" ht="18.75" customHeight="1">
      <c r="A266" s="127" t="s">
        <v>157</v>
      </c>
      <c r="B266" s="125">
        <v>264</v>
      </c>
      <c r="C266" s="126" t="e">
        <f ca="1">IF(OR(H266&lt;&gt;"", J266&lt;&gt;"", O266&lt;&gt;""),
    _xludf.TEXTJOIN("-", TRUE,
        IF(H266="NO CONFORMIDAD", "NC", IF(H266="OBSERVACIÓN", "OB", "Error")),I266,
IF(O266="CORRECCIÓN", "C", IF(O266="ACCIÓN CORRECTIVA", "AC", IF(O266="ACCIÓN DE MEJORA", "AM","Error"))),
        VLOOKUP(E266, Opciones!A$1:B$13, 2, FALSE),
        VLOOKUP(M266, Opciones!D$1:E$92, 2, FALSE),
        YEAR(G266)
    ),
"")</f>
        <v>#NAME?</v>
      </c>
      <c r="D266" s="126" t="e">
        <f t="shared" ca="1" si="6"/>
        <v>#NAME?</v>
      </c>
      <c r="E266" s="96" t="s">
        <v>44</v>
      </c>
      <c r="F266" s="127" t="str">
        <f t="shared" si="19"/>
        <v>AUDITORÍA INTERNA PROCESO DE TALENTO HUMANO - GRUPO DE GESTIÓN HUMANA VIGENCIA 2022</v>
      </c>
      <c r="G266" s="128">
        <v>44854</v>
      </c>
      <c r="H266" s="129" t="s">
        <v>45</v>
      </c>
      <c r="I266" s="187">
        <v>5</v>
      </c>
      <c r="J266" s="127" t="s">
        <v>810</v>
      </c>
      <c r="K266" s="127" t="s">
        <v>811</v>
      </c>
      <c r="L266" s="129" t="s">
        <v>167</v>
      </c>
      <c r="M266" s="129" t="s">
        <v>168</v>
      </c>
      <c r="N266" s="129" t="s">
        <v>50</v>
      </c>
      <c r="O266" s="126" t="s">
        <v>51</v>
      </c>
      <c r="P266" s="127" t="s">
        <v>812</v>
      </c>
      <c r="Q266" s="130">
        <v>44893</v>
      </c>
      <c r="R266" s="130">
        <v>45137</v>
      </c>
      <c r="S266" s="153">
        <v>45828</v>
      </c>
      <c r="T266" s="154" t="s">
        <v>170</v>
      </c>
      <c r="U266" s="133" t="s">
        <v>813</v>
      </c>
      <c r="V266" s="133" t="s">
        <v>90</v>
      </c>
      <c r="W266" s="133">
        <v>1</v>
      </c>
      <c r="X266" s="156"/>
      <c r="Y266" s="156"/>
      <c r="AA266" s="124" t="s">
        <v>65</v>
      </c>
      <c r="AB266" s="127" t="s">
        <v>157</v>
      </c>
      <c r="AC266" s="126" t="s">
        <v>50</v>
      </c>
      <c r="AD266" s="134"/>
      <c r="AE266" s="134" t="str">
        <f t="shared" ca="1" si="2"/>
        <v/>
      </c>
      <c r="AF266" s="155"/>
      <c r="AG266" s="126"/>
      <c r="AH266" s="126"/>
      <c r="AI266" s="126"/>
      <c r="AJ266" s="126">
        <f t="shared" ca="1" si="3"/>
        <v>-168</v>
      </c>
      <c r="AK266" s="126" t="e">
        <f t="shared" ca="1" si="4"/>
        <v>#NAME?</v>
      </c>
      <c r="AL266" s="124" t="s">
        <v>814</v>
      </c>
      <c r="AM266" s="141">
        <v>45638</v>
      </c>
    </row>
    <row r="267" spans="1:39" ht="18.75" customHeight="1">
      <c r="A267" s="127" t="s">
        <v>157</v>
      </c>
      <c r="B267" s="125">
        <v>265</v>
      </c>
      <c r="C267" s="126" t="e">
        <f ca="1">IF(OR(H267&lt;&gt;"", J267&lt;&gt;"", O267&lt;&gt;""),
    _xludf.TEXTJOIN("-", TRUE,
        IF(H267="NO CONFORMIDAD", "NC", IF(H267="OBSERVACIÓN", "OB", "Error")),I267,
IF(O267="CORRECCIÓN", "C", IF(O267="ACCIÓN CORRECTIVA", "AC", IF(O267="ACCIÓN DE MEJORA", "AM","Error"))),
        VLOOKUP(E267, Opciones!A$1:B$13, 2, FALSE),
        VLOOKUP(M267, Opciones!D$1:E$92, 2, FALSE),
        YEAR(G267)
    ),
"")</f>
        <v>#NAME?</v>
      </c>
      <c r="D267" s="126" t="e">
        <f t="shared" ca="1" si="6"/>
        <v>#NAME?</v>
      </c>
      <c r="E267" s="96" t="s">
        <v>44</v>
      </c>
      <c r="F267" s="127" t="str">
        <f t="shared" si="19"/>
        <v>AUDITORÍA INTERNA PROCESO DE TALENTO HUMANO - GRUPO DE GESTIÓN HUMANA VIGENCIA 2022</v>
      </c>
      <c r="G267" s="128">
        <v>44854</v>
      </c>
      <c r="H267" s="129" t="s">
        <v>45</v>
      </c>
      <c r="I267" s="187">
        <v>5</v>
      </c>
      <c r="J267" s="127" t="s">
        <v>810</v>
      </c>
      <c r="K267" s="127" t="s">
        <v>811</v>
      </c>
      <c r="L267" s="129" t="s">
        <v>167</v>
      </c>
      <c r="M267" s="129" t="s">
        <v>168</v>
      </c>
      <c r="N267" s="129" t="s">
        <v>50</v>
      </c>
      <c r="O267" s="126" t="s">
        <v>87</v>
      </c>
      <c r="P267" s="127" t="s">
        <v>815</v>
      </c>
      <c r="Q267" s="130">
        <v>44893</v>
      </c>
      <c r="R267" s="130">
        <v>45137</v>
      </c>
      <c r="S267" s="153">
        <v>45828</v>
      </c>
      <c r="T267" s="154" t="s">
        <v>170</v>
      </c>
      <c r="U267" s="133" t="s">
        <v>816</v>
      </c>
      <c r="V267" s="133" t="s">
        <v>90</v>
      </c>
      <c r="W267" s="133">
        <v>1</v>
      </c>
      <c r="X267" s="156"/>
      <c r="Y267" s="156"/>
      <c r="AA267" s="124" t="s">
        <v>65</v>
      </c>
      <c r="AB267" s="127" t="s">
        <v>157</v>
      </c>
      <c r="AC267" s="126" t="s">
        <v>50</v>
      </c>
      <c r="AD267" s="134"/>
      <c r="AE267" s="134" t="str">
        <f t="shared" ca="1" si="2"/>
        <v/>
      </c>
      <c r="AF267" s="155"/>
      <c r="AG267" s="126"/>
      <c r="AH267" s="126"/>
      <c r="AI267" s="126"/>
      <c r="AJ267" s="126">
        <f t="shared" ca="1" si="3"/>
        <v>-168</v>
      </c>
      <c r="AK267" s="126" t="e">
        <f t="shared" ca="1" si="4"/>
        <v>#NAME?</v>
      </c>
      <c r="AL267" s="124" t="s">
        <v>817</v>
      </c>
      <c r="AM267" s="141">
        <v>45638</v>
      </c>
    </row>
    <row r="268" spans="1:39" ht="18.75" customHeight="1">
      <c r="A268" s="127" t="s">
        <v>157</v>
      </c>
      <c r="B268" s="125">
        <v>266</v>
      </c>
      <c r="C268" s="126" t="e">
        <f ca="1">IF(OR(H268&lt;&gt;"", J268&lt;&gt;"", O268&lt;&gt;""),
    _xludf.TEXTJOIN("-", TRUE,
        IF(H268="NO CONFORMIDAD", "NC", IF(H268="OBSERVACIÓN", "OB", "Error")),I268,
IF(O268="CORRECCIÓN", "C", IF(O268="ACCIÓN CORRECTIVA", "AC", IF(O268="ACCIÓN DE MEJORA", "AM","Error"))),
        VLOOKUP(E268, Opciones!A$1:B$13, 2, FALSE),
        VLOOKUP(M268, Opciones!D$1:E$92, 2, FALSE),
        YEAR(G268)
    ),
"")</f>
        <v>#NAME?</v>
      </c>
      <c r="D268" s="126" t="e">
        <f t="shared" ca="1" si="6"/>
        <v>#NAME?</v>
      </c>
      <c r="E268" s="96" t="s">
        <v>44</v>
      </c>
      <c r="F268" s="127" t="str">
        <f t="shared" si="19"/>
        <v>AUDITORÍA INTERNA PROCESO DE TALENTO HUMANO - GRUPO DE GESTIÓN HUMANA VIGENCIA 2022</v>
      </c>
      <c r="G268" s="128">
        <v>44854</v>
      </c>
      <c r="H268" s="129" t="s">
        <v>45</v>
      </c>
      <c r="I268" s="187">
        <v>6</v>
      </c>
      <c r="J268" s="127" t="s">
        <v>818</v>
      </c>
      <c r="K268" s="127" t="s">
        <v>819</v>
      </c>
      <c r="L268" s="129" t="s">
        <v>167</v>
      </c>
      <c r="M268" s="129" t="s">
        <v>168</v>
      </c>
      <c r="N268" s="129" t="s">
        <v>50</v>
      </c>
      <c r="O268" s="126" t="s">
        <v>51</v>
      </c>
      <c r="P268" s="127" t="s">
        <v>820</v>
      </c>
      <c r="Q268" s="130">
        <v>44893</v>
      </c>
      <c r="R268" s="130">
        <v>45137</v>
      </c>
      <c r="S268" s="153">
        <v>45828</v>
      </c>
      <c r="T268" s="154" t="s">
        <v>170</v>
      </c>
      <c r="U268" s="133" t="s">
        <v>821</v>
      </c>
      <c r="V268" s="133" t="s">
        <v>90</v>
      </c>
      <c r="W268" s="133">
        <v>1</v>
      </c>
      <c r="X268" s="156"/>
      <c r="Y268" s="156"/>
      <c r="AA268" s="124" t="s">
        <v>65</v>
      </c>
      <c r="AB268" s="127" t="s">
        <v>157</v>
      </c>
      <c r="AC268" s="126" t="s">
        <v>50</v>
      </c>
      <c r="AD268" s="134"/>
      <c r="AE268" s="134" t="str">
        <f t="shared" ca="1" si="2"/>
        <v/>
      </c>
      <c r="AF268" s="155"/>
      <c r="AG268" s="126"/>
      <c r="AH268" s="126"/>
      <c r="AI268" s="126"/>
      <c r="AJ268" s="126">
        <f t="shared" ca="1" si="3"/>
        <v>-168</v>
      </c>
      <c r="AK268" s="126" t="e">
        <f t="shared" ca="1" si="4"/>
        <v>#NAME?</v>
      </c>
      <c r="AL268" s="124" t="s">
        <v>787</v>
      </c>
      <c r="AM268" s="141">
        <v>45638</v>
      </c>
    </row>
    <row r="269" spans="1:39" ht="18.75" customHeight="1">
      <c r="A269" s="127" t="s">
        <v>157</v>
      </c>
      <c r="B269" s="125">
        <v>267</v>
      </c>
      <c r="C269" s="126" t="e">
        <f ca="1">IF(OR(H269&lt;&gt;"", J269&lt;&gt;"", O269&lt;&gt;""),
    _xludf.TEXTJOIN("-", TRUE,
        IF(H269="NO CONFORMIDAD", "NC", IF(H269="OBSERVACIÓN", "OB", "Error")),I269,
IF(O269="CORRECCIÓN", "C", IF(O269="ACCIÓN CORRECTIVA", "AC", IF(O269="ACCIÓN DE MEJORA", "AM","Error"))),
        VLOOKUP(E269, Opciones!A$1:B$13, 2, FALSE),
        VLOOKUP(M269, Opciones!D$1:E$92, 2, FALSE),
        YEAR(G269)
    ),
"")</f>
        <v>#NAME?</v>
      </c>
      <c r="D269" s="126" t="e">
        <f t="shared" ca="1" si="6"/>
        <v>#NAME?</v>
      </c>
      <c r="E269" s="96" t="s">
        <v>44</v>
      </c>
      <c r="F269" s="127" t="str">
        <f t="shared" si="19"/>
        <v>AUDITORÍA INTERNA PROCESO DE TALENTO HUMANO - GRUPO DE GESTIÓN HUMANA VIGENCIA 2022</v>
      </c>
      <c r="G269" s="128">
        <v>44854</v>
      </c>
      <c r="H269" s="129" t="s">
        <v>45</v>
      </c>
      <c r="I269" s="187">
        <v>6</v>
      </c>
      <c r="J269" s="127" t="s">
        <v>818</v>
      </c>
      <c r="K269" s="127" t="s">
        <v>819</v>
      </c>
      <c r="L269" s="129" t="s">
        <v>167</v>
      </c>
      <c r="M269" s="129" t="s">
        <v>168</v>
      </c>
      <c r="N269" s="129" t="s">
        <v>50</v>
      </c>
      <c r="O269" s="126" t="s">
        <v>87</v>
      </c>
      <c r="P269" s="127" t="s">
        <v>822</v>
      </c>
      <c r="Q269" s="130">
        <v>44893</v>
      </c>
      <c r="R269" s="130">
        <v>45137</v>
      </c>
      <c r="S269" s="153">
        <v>45828</v>
      </c>
      <c r="T269" s="154" t="s">
        <v>170</v>
      </c>
      <c r="U269" s="133" t="s">
        <v>823</v>
      </c>
      <c r="V269" s="133" t="s">
        <v>90</v>
      </c>
      <c r="W269" s="133">
        <v>2</v>
      </c>
      <c r="X269" s="156"/>
      <c r="Y269" s="156"/>
      <c r="AA269" s="124" t="s">
        <v>65</v>
      </c>
      <c r="AB269" s="127" t="s">
        <v>157</v>
      </c>
      <c r="AC269" s="126" t="s">
        <v>50</v>
      </c>
      <c r="AD269" s="134"/>
      <c r="AE269" s="134" t="str">
        <f t="shared" ca="1" si="2"/>
        <v/>
      </c>
      <c r="AF269" s="155"/>
      <c r="AG269" s="126"/>
      <c r="AH269" s="126"/>
      <c r="AI269" s="126"/>
      <c r="AJ269" s="126">
        <f t="shared" ca="1" si="3"/>
        <v>-168</v>
      </c>
      <c r="AK269" s="126" t="e">
        <f t="shared" ca="1" si="4"/>
        <v>#NAME?</v>
      </c>
      <c r="AL269" s="124" t="s">
        <v>824</v>
      </c>
      <c r="AM269" s="141">
        <v>45638</v>
      </c>
    </row>
    <row r="270" spans="1:39" ht="18.75" customHeight="1">
      <c r="A270" s="127" t="s">
        <v>157</v>
      </c>
      <c r="B270" s="125">
        <v>268</v>
      </c>
      <c r="C270" s="126" t="e">
        <f ca="1">IF(OR(H270&lt;&gt;"", J270&lt;&gt;"", O270&lt;&gt;""),
    _xludf.TEXTJOIN("-", TRUE,
        IF(H270="NO CONFORMIDAD", "NC", IF(H270="OBSERVACIÓN", "OB", "Error")),I270,
IF(O270="CORRECCIÓN", "C", IF(O270="ACCIÓN CORRECTIVA", "AC", IF(O270="ACCIÓN DE MEJORA", "AM","Error"))),
        VLOOKUP(E270, Opciones!A$1:B$13, 2, FALSE),
        VLOOKUP(M270, Opciones!D$1:E$92, 2, FALSE),
        YEAR(G270)
    ),
"")</f>
        <v>#NAME?</v>
      </c>
      <c r="D270" s="126" t="e">
        <f t="shared" ca="1" si="6"/>
        <v>#NAME?</v>
      </c>
      <c r="E270" s="96" t="s">
        <v>44</v>
      </c>
      <c r="F270" s="127" t="str">
        <f t="shared" si="19"/>
        <v>AUDITORÍA INTERNA PROCESO DE TALENTO HUMANO - GRUPO DE GESTIÓN HUMANA VIGENCIA 2022</v>
      </c>
      <c r="G270" s="128">
        <v>44854</v>
      </c>
      <c r="H270" s="129" t="s">
        <v>45</v>
      </c>
      <c r="I270" s="187">
        <v>7</v>
      </c>
      <c r="J270" s="127" t="s">
        <v>825</v>
      </c>
      <c r="K270" s="127" t="s">
        <v>826</v>
      </c>
      <c r="L270" s="129" t="s">
        <v>167</v>
      </c>
      <c r="M270" s="129" t="s">
        <v>168</v>
      </c>
      <c r="N270" s="129" t="s">
        <v>50</v>
      </c>
      <c r="O270" s="126" t="s">
        <v>51</v>
      </c>
      <c r="P270" s="127" t="s">
        <v>827</v>
      </c>
      <c r="Q270" s="130">
        <v>44893</v>
      </c>
      <c r="R270" s="130">
        <v>45137</v>
      </c>
      <c r="S270" s="156"/>
      <c r="T270" s="157"/>
      <c r="U270" s="133" t="s">
        <v>828</v>
      </c>
      <c r="V270" s="133" t="s">
        <v>90</v>
      </c>
      <c r="W270" s="133">
        <v>1</v>
      </c>
      <c r="X270" s="153">
        <v>45320</v>
      </c>
      <c r="Y270" s="156" t="s">
        <v>829</v>
      </c>
      <c r="AA270" s="124" t="s">
        <v>65</v>
      </c>
      <c r="AB270" s="127" t="s">
        <v>157</v>
      </c>
      <c r="AC270" s="126" t="s">
        <v>50</v>
      </c>
      <c r="AD270" s="134"/>
      <c r="AE270" s="134" t="str">
        <f t="shared" ca="1" si="2"/>
        <v/>
      </c>
      <c r="AF270" s="137">
        <v>1</v>
      </c>
      <c r="AG270" s="126"/>
      <c r="AH270" s="126"/>
      <c r="AI270" s="126"/>
      <c r="AJ270" s="126" t="str">
        <f t="shared" ca="1" si="3"/>
        <v>CUMPLIDA</v>
      </c>
      <c r="AK270" s="126" t="e">
        <f t="shared" ca="1" si="4"/>
        <v>#NAME?</v>
      </c>
      <c r="AL270" s="124" t="s">
        <v>801</v>
      </c>
      <c r="AM270" s="141">
        <v>45638</v>
      </c>
    </row>
    <row r="271" spans="1:39" ht="18.75" customHeight="1">
      <c r="A271" s="127" t="s">
        <v>157</v>
      </c>
      <c r="B271" s="125">
        <v>269</v>
      </c>
      <c r="C271" s="126" t="e">
        <f ca="1">IF(OR(H271&lt;&gt;"", J271&lt;&gt;"", O271&lt;&gt;""),
    _xludf.TEXTJOIN("-", TRUE,
        IF(H271="NO CONFORMIDAD", "NC", IF(H271="OBSERVACIÓN", "OB", "Error")),I271,
IF(O271="CORRECCIÓN", "C", IF(O271="ACCIÓN CORRECTIVA", "AC", IF(O271="ACCIÓN DE MEJORA", "AM","Error"))),
        VLOOKUP(E271, Opciones!A$1:B$13, 2, FALSE),
        VLOOKUP(M271, Opciones!D$1:E$92, 2, FALSE),
        YEAR(G271)
    ),
"")</f>
        <v>#NAME?</v>
      </c>
      <c r="D271" s="126" t="e">
        <f t="shared" ca="1" si="6"/>
        <v>#NAME?</v>
      </c>
      <c r="E271" s="96" t="s">
        <v>44</v>
      </c>
      <c r="F271" s="127" t="str">
        <f t="shared" si="19"/>
        <v>AUDITORÍA INTERNA PROCESO DE TALENTO HUMANO - GRUPO DE GESTIÓN HUMANA VIGENCIA 2022</v>
      </c>
      <c r="G271" s="128">
        <v>44854</v>
      </c>
      <c r="H271" s="129" t="s">
        <v>45</v>
      </c>
      <c r="I271" s="187">
        <v>7</v>
      </c>
      <c r="J271" s="127" t="s">
        <v>825</v>
      </c>
      <c r="K271" s="127" t="s">
        <v>826</v>
      </c>
      <c r="L271" s="129" t="s">
        <v>167</v>
      </c>
      <c r="M271" s="129" t="s">
        <v>168</v>
      </c>
      <c r="N271" s="129" t="s">
        <v>50</v>
      </c>
      <c r="O271" s="126" t="s">
        <v>87</v>
      </c>
      <c r="P271" s="127" t="s">
        <v>830</v>
      </c>
      <c r="Q271" s="130">
        <v>44893</v>
      </c>
      <c r="R271" s="130">
        <v>45137</v>
      </c>
      <c r="S271" s="153">
        <v>45828</v>
      </c>
      <c r="T271" s="154" t="s">
        <v>170</v>
      </c>
      <c r="U271" s="133" t="s">
        <v>831</v>
      </c>
      <c r="V271" s="133" t="s">
        <v>90</v>
      </c>
      <c r="W271" s="133">
        <v>1</v>
      </c>
      <c r="X271" s="156"/>
      <c r="Y271" s="156"/>
      <c r="AA271" s="124" t="s">
        <v>65</v>
      </c>
      <c r="AB271" s="127" t="s">
        <v>157</v>
      </c>
      <c r="AC271" s="126" t="s">
        <v>50</v>
      </c>
      <c r="AD271" s="134"/>
      <c r="AE271" s="134" t="str">
        <f t="shared" ca="1" si="2"/>
        <v/>
      </c>
      <c r="AF271" s="155"/>
      <c r="AG271" s="126"/>
      <c r="AH271" s="126"/>
      <c r="AI271" s="126"/>
      <c r="AJ271" s="126">
        <f t="shared" ca="1" si="3"/>
        <v>-168</v>
      </c>
      <c r="AK271" s="126" t="e">
        <f t="shared" ca="1" si="4"/>
        <v>#NAME?</v>
      </c>
      <c r="AL271" s="124" t="s">
        <v>787</v>
      </c>
      <c r="AM271" s="141">
        <v>45638</v>
      </c>
    </row>
    <row r="272" spans="1:39" ht="18.75" customHeight="1">
      <c r="A272" s="127" t="s">
        <v>157</v>
      </c>
      <c r="B272" s="125">
        <v>270</v>
      </c>
      <c r="C272" s="126" t="e">
        <f ca="1">IF(OR(H272&lt;&gt;"", J272&lt;&gt;"", O272&lt;&gt;""),
    _xludf.TEXTJOIN("-", TRUE,
        IF(H272="NO CONFORMIDAD", "NC", IF(H272="OBSERVACIÓN", "OB", "Error")),I272,
IF(O272="CORRECCIÓN", "C", IF(O272="ACCIÓN CORRECTIVA", "AC", IF(O272="ACCIÓN DE MEJORA", "AM","Error"))),
        VLOOKUP(E272, Opciones!A$1:B$13, 2, FALSE),
        VLOOKUP(M272, Opciones!D$1:E$92, 2, FALSE),
        YEAR(G272)
    ),
"")</f>
        <v>#NAME?</v>
      </c>
      <c r="D272" s="126" t="e">
        <f t="shared" ca="1" si="6"/>
        <v>#NAME?</v>
      </c>
      <c r="E272" s="96" t="s">
        <v>44</v>
      </c>
      <c r="F272" s="127" t="str">
        <f t="shared" si="19"/>
        <v>AUDITORÍA INTERNA PROCESO DE TALENTO HUMANO - GRUPO DE GESTIÓN HUMANA VIGENCIA 2022</v>
      </c>
      <c r="G272" s="128">
        <v>44854</v>
      </c>
      <c r="H272" s="129" t="s">
        <v>45</v>
      </c>
      <c r="I272" s="187">
        <v>8</v>
      </c>
      <c r="J272" s="127" t="s">
        <v>832</v>
      </c>
      <c r="K272" s="127" t="s">
        <v>833</v>
      </c>
      <c r="L272" s="129" t="s">
        <v>167</v>
      </c>
      <c r="M272" s="129" t="s">
        <v>168</v>
      </c>
      <c r="N272" s="129" t="s">
        <v>50</v>
      </c>
      <c r="O272" s="126" t="s">
        <v>51</v>
      </c>
      <c r="P272" s="127" t="s">
        <v>834</v>
      </c>
      <c r="Q272" s="130">
        <v>44893</v>
      </c>
      <c r="R272" s="130">
        <v>45137</v>
      </c>
      <c r="S272" s="153">
        <v>45828</v>
      </c>
      <c r="T272" s="154" t="s">
        <v>170</v>
      </c>
      <c r="U272" s="133" t="s">
        <v>835</v>
      </c>
      <c r="V272" s="133" t="s">
        <v>90</v>
      </c>
      <c r="W272" s="133">
        <v>1</v>
      </c>
      <c r="X272" s="156"/>
      <c r="Y272" s="156"/>
      <c r="AA272" s="124" t="s">
        <v>65</v>
      </c>
      <c r="AB272" s="127" t="s">
        <v>157</v>
      </c>
      <c r="AC272" s="126" t="s">
        <v>50</v>
      </c>
      <c r="AD272" s="134"/>
      <c r="AE272" s="134" t="str">
        <f t="shared" ca="1" si="2"/>
        <v/>
      </c>
      <c r="AF272" s="155"/>
      <c r="AG272" s="126"/>
      <c r="AH272" s="126"/>
      <c r="AI272" s="126"/>
      <c r="AJ272" s="126">
        <f t="shared" ca="1" si="3"/>
        <v>-168</v>
      </c>
      <c r="AK272" s="126" t="e">
        <f t="shared" ca="1" si="4"/>
        <v>#NAME?</v>
      </c>
      <c r="AL272" s="124" t="s">
        <v>787</v>
      </c>
      <c r="AM272" s="141">
        <v>45638</v>
      </c>
    </row>
    <row r="273" spans="1:39" ht="18.75" customHeight="1">
      <c r="A273" s="127" t="s">
        <v>157</v>
      </c>
      <c r="B273" s="125">
        <v>271</v>
      </c>
      <c r="C273" s="126" t="e">
        <f ca="1">IF(OR(H273&lt;&gt;"", J273&lt;&gt;"", O273&lt;&gt;""),
    _xludf.TEXTJOIN("-", TRUE,
        IF(H273="NO CONFORMIDAD", "NC", IF(H273="OBSERVACIÓN", "OB", "Error")),I273,
IF(O273="CORRECCIÓN", "C", IF(O273="ACCIÓN CORRECTIVA", "AC", IF(O273="ACCIÓN DE MEJORA", "AM","Error"))),
        VLOOKUP(E273, Opciones!A$1:B$13, 2, FALSE),
        VLOOKUP(M273, Opciones!D$1:E$92, 2, FALSE),
        YEAR(G273)
    ),
"")</f>
        <v>#NAME?</v>
      </c>
      <c r="D273" s="126" t="e">
        <f t="shared" ca="1" si="6"/>
        <v>#NAME?</v>
      </c>
      <c r="E273" s="96" t="s">
        <v>44</v>
      </c>
      <c r="F273" s="127" t="str">
        <f t="shared" si="19"/>
        <v>AUDITORÍA INTERNA PROCESO DE TALENTO HUMANO - GRUPO DE GESTIÓN HUMANA VIGENCIA 2022</v>
      </c>
      <c r="G273" s="128">
        <v>44854</v>
      </c>
      <c r="H273" s="129" t="s">
        <v>45</v>
      </c>
      <c r="I273" s="187">
        <v>8</v>
      </c>
      <c r="J273" s="127" t="s">
        <v>832</v>
      </c>
      <c r="K273" s="127" t="s">
        <v>833</v>
      </c>
      <c r="L273" s="129" t="s">
        <v>167</v>
      </c>
      <c r="M273" s="129" t="s">
        <v>168</v>
      </c>
      <c r="N273" s="129" t="s">
        <v>50</v>
      </c>
      <c r="O273" s="126" t="s">
        <v>87</v>
      </c>
      <c r="P273" s="127" t="s">
        <v>836</v>
      </c>
      <c r="Q273" s="130">
        <v>44893</v>
      </c>
      <c r="R273" s="130">
        <v>45137</v>
      </c>
      <c r="S273" s="153">
        <v>45828</v>
      </c>
      <c r="T273" s="154" t="s">
        <v>170</v>
      </c>
      <c r="U273" s="133" t="s">
        <v>837</v>
      </c>
      <c r="V273" s="133" t="s">
        <v>90</v>
      </c>
      <c r="W273" s="133">
        <v>1</v>
      </c>
      <c r="X273" s="156"/>
      <c r="Y273" s="156"/>
      <c r="AA273" s="124" t="s">
        <v>65</v>
      </c>
      <c r="AB273" s="127" t="s">
        <v>157</v>
      </c>
      <c r="AC273" s="126" t="s">
        <v>50</v>
      </c>
      <c r="AD273" s="134"/>
      <c r="AE273" s="134" t="str">
        <f t="shared" ca="1" si="2"/>
        <v/>
      </c>
      <c r="AF273" s="155"/>
      <c r="AG273" s="126"/>
      <c r="AH273" s="126"/>
      <c r="AI273" s="126"/>
      <c r="AJ273" s="126">
        <f t="shared" ca="1" si="3"/>
        <v>-168</v>
      </c>
      <c r="AK273" s="126" t="e">
        <f t="shared" ca="1" si="4"/>
        <v>#NAME?</v>
      </c>
      <c r="AL273" s="124" t="s">
        <v>787</v>
      </c>
      <c r="AM273" s="141">
        <v>45638</v>
      </c>
    </row>
    <row r="274" spans="1:39" ht="18.75" customHeight="1">
      <c r="A274" s="127" t="s">
        <v>157</v>
      </c>
      <c r="B274" s="125">
        <v>272</v>
      </c>
      <c r="C274" s="126" t="e">
        <f ca="1">IF(OR(H274&lt;&gt;"", J274&lt;&gt;"", O274&lt;&gt;""),
    _xludf.TEXTJOIN("-", TRUE,
        IF(H274="NO CONFORMIDAD", "NC", IF(H274="OBSERVACIÓN", "OB", "Error")),I274,
IF(O274="CORRECCIÓN", "C", IF(O274="ACCIÓN CORRECTIVA", "AC", IF(O274="ACCIÓN DE MEJORA", "AM","Error"))),
        VLOOKUP(E274, Opciones!A$1:B$13, 2, FALSE),
        VLOOKUP(M274, Opciones!D$1:E$92, 2, FALSE),
        YEAR(G274)
    ),
"")</f>
        <v>#NAME?</v>
      </c>
      <c r="D274" s="126" t="e">
        <f t="shared" ca="1" si="6"/>
        <v>#NAME?</v>
      </c>
      <c r="E274" s="96" t="s">
        <v>44</v>
      </c>
      <c r="F274" s="127" t="str">
        <f t="shared" si="19"/>
        <v>AUDITORÍA INTERNA PROCESO DE TALENTO HUMANO - GRUPO DE GESTIÓN HUMANA VIGENCIA 2022</v>
      </c>
      <c r="G274" s="128">
        <v>44854</v>
      </c>
      <c r="H274" s="129" t="s">
        <v>45</v>
      </c>
      <c r="I274" s="187">
        <v>9</v>
      </c>
      <c r="J274" s="127" t="s">
        <v>838</v>
      </c>
      <c r="K274" s="127" t="s">
        <v>839</v>
      </c>
      <c r="L274" s="129" t="s">
        <v>167</v>
      </c>
      <c r="M274" s="129" t="s">
        <v>168</v>
      </c>
      <c r="N274" s="129" t="s">
        <v>50</v>
      </c>
      <c r="O274" s="126" t="s">
        <v>51</v>
      </c>
      <c r="P274" s="127" t="s">
        <v>840</v>
      </c>
      <c r="Q274" s="130">
        <v>44893</v>
      </c>
      <c r="R274" s="130">
        <v>45137</v>
      </c>
      <c r="S274" s="156"/>
      <c r="T274" s="157"/>
      <c r="U274" s="133" t="s">
        <v>841</v>
      </c>
      <c r="V274" s="133" t="s">
        <v>90</v>
      </c>
      <c r="W274" s="133">
        <v>1</v>
      </c>
      <c r="X274" s="153">
        <v>45320</v>
      </c>
      <c r="Y274" s="156" t="s">
        <v>842</v>
      </c>
      <c r="AA274" s="124" t="s">
        <v>65</v>
      </c>
      <c r="AB274" s="127" t="s">
        <v>157</v>
      </c>
      <c r="AC274" s="126" t="s">
        <v>50</v>
      </c>
      <c r="AD274" s="134"/>
      <c r="AE274" s="134" t="str">
        <f t="shared" ca="1" si="2"/>
        <v/>
      </c>
      <c r="AF274" s="137">
        <v>1</v>
      </c>
      <c r="AG274" s="126"/>
      <c r="AH274" s="126"/>
      <c r="AI274" s="126"/>
      <c r="AJ274" s="126" t="str">
        <f t="shared" ca="1" si="3"/>
        <v>CUMPLIDA</v>
      </c>
      <c r="AK274" s="126" t="e">
        <f t="shared" ca="1" si="4"/>
        <v>#NAME?</v>
      </c>
      <c r="AL274" s="124" t="s">
        <v>801</v>
      </c>
      <c r="AM274" s="141">
        <v>45638</v>
      </c>
    </row>
    <row r="275" spans="1:39" ht="18.75" customHeight="1">
      <c r="A275" s="127" t="s">
        <v>157</v>
      </c>
      <c r="B275" s="125">
        <v>273</v>
      </c>
      <c r="C275" s="126" t="e">
        <f ca="1">IF(OR(H275&lt;&gt;"", J275&lt;&gt;"", O275&lt;&gt;""),
    _xludf.TEXTJOIN("-", TRUE,
        IF(H275="NO CONFORMIDAD", "NC", IF(H275="OBSERVACIÓN", "OB", "Error")),I275,
IF(O275="CORRECCIÓN", "C", IF(O275="ACCIÓN CORRECTIVA", "AC", IF(O275="ACCIÓN DE MEJORA", "AM","Error"))),
        VLOOKUP(E275, Opciones!A$1:B$13, 2, FALSE),
        VLOOKUP(M275, Opciones!D$1:E$92, 2, FALSE),
        YEAR(G275)
    ),
"")</f>
        <v>#NAME?</v>
      </c>
      <c r="D275" s="126" t="e">
        <f t="shared" ca="1" si="6"/>
        <v>#NAME?</v>
      </c>
      <c r="E275" s="96" t="s">
        <v>44</v>
      </c>
      <c r="F275" s="127" t="str">
        <f t="shared" si="19"/>
        <v>AUDITORÍA INTERNA PROCESO DE TALENTO HUMANO - GRUPO DE GESTIÓN HUMANA VIGENCIA 2022</v>
      </c>
      <c r="G275" s="128">
        <v>44854</v>
      </c>
      <c r="H275" s="129" t="s">
        <v>45</v>
      </c>
      <c r="I275" s="187">
        <v>9</v>
      </c>
      <c r="J275" s="127" t="s">
        <v>838</v>
      </c>
      <c r="K275" s="127" t="s">
        <v>839</v>
      </c>
      <c r="L275" s="129" t="s">
        <v>167</v>
      </c>
      <c r="M275" s="129" t="s">
        <v>168</v>
      </c>
      <c r="N275" s="129" t="s">
        <v>50</v>
      </c>
      <c r="O275" s="126" t="s">
        <v>87</v>
      </c>
      <c r="P275" s="127" t="s">
        <v>843</v>
      </c>
      <c r="Q275" s="130">
        <v>44893</v>
      </c>
      <c r="R275" s="130">
        <v>45137</v>
      </c>
      <c r="S275" s="156"/>
      <c r="T275" s="157"/>
      <c r="U275" s="133" t="s">
        <v>844</v>
      </c>
      <c r="V275" s="133" t="s">
        <v>90</v>
      </c>
      <c r="W275" s="133">
        <v>1</v>
      </c>
      <c r="X275" s="153">
        <v>45320</v>
      </c>
      <c r="Y275" s="156" t="s">
        <v>845</v>
      </c>
      <c r="AA275" s="124" t="s">
        <v>65</v>
      </c>
      <c r="AB275" s="127" t="s">
        <v>157</v>
      </c>
      <c r="AC275" s="126" t="s">
        <v>50</v>
      </c>
      <c r="AD275" s="134"/>
      <c r="AE275" s="134" t="str">
        <f t="shared" ca="1" si="2"/>
        <v/>
      </c>
      <c r="AF275" s="137">
        <v>1</v>
      </c>
      <c r="AG275" s="126"/>
      <c r="AH275" s="126"/>
      <c r="AI275" s="126"/>
      <c r="AJ275" s="126" t="str">
        <f t="shared" ca="1" si="3"/>
        <v>CUMPLIDA</v>
      </c>
      <c r="AK275" s="126" t="e">
        <f t="shared" ca="1" si="4"/>
        <v>#NAME?</v>
      </c>
      <c r="AL275" s="124" t="s">
        <v>801</v>
      </c>
      <c r="AM275" s="141">
        <v>45638</v>
      </c>
    </row>
    <row r="276" spans="1:39" ht="18.75" customHeight="1">
      <c r="A276" s="127" t="s">
        <v>157</v>
      </c>
      <c r="B276" s="125">
        <v>274</v>
      </c>
      <c r="C276" s="126" t="e">
        <f ca="1">IF(OR(H276&lt;&gt;"", J276&lt;&gt;"", O276&lt;&gt;""),
    _xludf.TEXTJOIN("-", TRUE,
        IF(H276="NO CONFORMIDAD", "NC", IF(H276="OBSERVACIÓN", "OB", "Error")),I276,
IF(O276="CORRECCIÓN", "C", IF(O276="ACCIÓN CORRECTIVA", "AC", IF(O276="ACCIÓN DE MEJORA", "AM","Error"))),
        VLOOKUP(E276, Opciones!A$1:B$13, 2, FALSE),
        VLOOKUP(M276, Opciones!D$1:E$92, 2, FALSE),
        YEAR(G276)
    ),
"")</f>
        <v>#NAME?</v>
      </c>
      <c r="D276" s="126" t="e">
        <f t="shared" ca="1" si="6"/>
        <v>#NAME?</v>
      </c>
      <c r="E276" s="96" t="s">
        <v>44</v>
      </c>
      <c r="F276" s="127" t="str">
        <f t="shared" si="19"/>
        <v>AUDITORÍA INTERNA PROCESO DE TALENTO HUMANO - GRUPO DE GESTIÓN HUMANA VIGENCIA 2022</v>
      </c>
      <c r="G276" s="128">
        <v>44854</v>
      </c>
      <c r="H276" s="129" t="s">
        <v>45</v>
      </c>
      <c r="I276" s="187">
        <v>10</v>
      </c>
      <c r="J276" s="127" t="s">
        <v>165</v>
      </c>
      <c r="K276" s="127" t="s">
        <v>166</v>
      </c>
      <c r="L276" s="129" t="s">
        <v>167</v>
      </c>
      <c r="M276" s="129" t="s">
        <v>168</v>
      </c>
      <c r="N276" s="129" t="s">
        <v>50</v>
      </c>
      <c r="O276" s="126" t="s">
        <v>51</v>
      </c>
      <c r="P276" s="127" t="s">
        <v>846</v>
      </c>
      <c r="Q276" s="130">
        <v>44893</v>
      </c>
      <c r="R276" s="130">
        <v>45137</v>
      </c>
      <c r="S276" s="153">
        <v>45828</v>
      </c>
      <c r="T276" s="154" t="s">
        <v>170</v>
      </c>
      <c r="U276" s="133" t="s">
        <v>847</v>
      </c>
      <c r="V276" s="133" t="s">
        <v>90</v>
      </c>
      <c r="W276" s="133">
        <v>1</v>
      </c>
      <c r="X276" s="156"/>
      <c r="Y276" s="156"/>
      <c r="AA276" s="124" t="s">
        <v>65</v>
      </c>
      <c r="AB276" s="127" t="s">
        <v>157</v>
      </c>
      <c r="AC276" s="126" t="s">
        <v>50</v>
      </c>
      <c r="AD276" s="134"/>
      <c r="AE276" s="134" t="str">
        <f t="shared" ca="1" si="2"/>
        <v/>
      </c>
      <c r="AF276" s="155"/>
      <c r="AG276" s="126"/>
      <c r="AH276" s="126"/>
      <c r="AI276" s="126"/>
      <c r="AJ276" s="126">
        <f t="shared" ca="1" si="3"/>
        <v>-168</v>
      </c>
      <c r="AK276" s="126" t="e">
        <f t="shared" ca="1" si="4"/>
        <v>#NAME?</v>
      </c>
      <c r="AL276" s="124" t="s">
        <v>787</v>
      </c>
      <c r="AM276" s="141">
        <v>45638</v>
      </c>
    </row>
    <row r="277" spans="1:39" ht="18.75" customHeight="1">
      <c r="A277" s="127" t="s">
        <v>157</v>
      </c>
      <c r="B277" s="125">
        <v>275</v>
      </c>
      <c r="C277" s="126" t="e">
        <f ca="1">IF(OR(H277&lt;&gt;"", J277&lt;&gt;"", O277&lt;&gt;""),
    _xludf.TEXTJOIN("-", TRUE,
        IF(H277="NO CONFORMIDAD", "NC", IF(H277="OBSERVACIÓN", "OB", "Error")),I277,
IF(O277="CORRECCIÓN", "C", IF(O277="ACCIÓN CORRECTIVA", "AC", IF(O277="ACCIÓN DE MEJORA", "AM","Error"))),
        VLOOKUP(E277, Opciones!A$1:B$13, 2, FALSE),
        VLOOKUP(M277, Opciones!D$1:E$92, 2, FALSE),
        YEAR(G277)
    ),
"")</f>
        <v>#NAME?</v>
      </c>
      <c r="D277" s="126" t="e">
        <f t="shared" ca="1" si="6"/>
        <v>#NAME?</v>
      </c>
      <c r="E277" s="96" t="s">
        <v>44</v>
      </c>
      <c r="F277" s="127" t="str">
        <f t="shared" si="19"/>
        <v>AUDITORÍA INTERNA PROCESO DE TALENTO HUMANO - GRUPO DE GESTIÓN HUMANA VIGENCIA 2022</v>
      </c>
      <c r="G277" s="128">
        <v>44854</v>
      </c>
      <c r="H277" s="129" t="s">
        <v>45</v>
      </c>
      <c r="I277" s="187">
        <v>11</v>
      </c>
      <c r="J277" s="127" t="s">
        <v>848</v>
      </c>
      <c r="K277" s="127" t="s">
        <v>849</v>
      </c>
      <c r="L277" s="129" t="s">
        <v>167</v>
      </c>
      <c r="M277" s="129" t="s">
        <v>168</v>
      </c>
      <c r="N277" s="129" t="s">
        <v>50</v>
      </c>
      <c r="O277" s="126" t="s">
        <v>87</v>
      </c>
      <c r="P277" s="127" t="s">
        <v>169</v>
      </c>
      <c r="Q277" s="130">
        <v>44893</v>
      </c>
      <c r="R277" s="130">
        <v>45137</v>
      </c>
      <c r="S277" s="153">
        <v>45828</v>
      </c>
      <c r="T277" s="154" t="s">
        <v>170</v>
      </c>
      <c r="U277" s="133" t="s">
        <v>171</v>
      </c>
      <c r="V277" s="133" t="s">
        <v>90</v>
      </c>
      <c r="W277" s="133">
        <v>1</v>
      </c>
      <c r="X277" s="156"/>
      <c r="Y277" s="156"/>
      <c r="AA277" s="124" t="s">
        <v>65</v>
      </c>
      <c r="AB277" s="127" t="s">
        <v>157</v>
      </c>
      <c r="AC277" s="126" t="s">
        <v>50</v>
      </c>
      <c r="AD277" s="134"/>
      <c r="AE277" s="134" t="str">
        <f t="shared" ca="1" si="2"/>
        <v/>
      </c>
      <c r="AF277" s="155"/>
      <c r="AG277" s="126"/>
      <c r="AH277" s="126"/>
      <c r="AI277" s="126"/>
      <c r="AJ277" s="126">
        <f t="shared" ca="1" si="3"/>
        <v>-168</v>
      </c>
      <c r="AK277" s="126" t="e">
        <f t="shared" ca="1" si="4"/>
        <v>#NAME?</v>
      </c>
      <c r="AL277" s="124" t="s">
        <v>787</v>
      </c>
      <c r="AM277" s="141">
        <v>45638</v>
      </c>
    </row>
    <row r="278" spans="1:39" ht="18.75" customHeight="1">
      <c r="A278" s="127" t="s">
        <v>157</v>
      </c>
      <c r="B278" s="125">
        <v>276</v>
      </c>
      <c r="C278" s="126" t="e">
        <f ca="1">IF(OR(H278&lt;&gt;"", J278&lt;&gt;"", O278&lt;&gt;""),
    _xludf.TEXTJOIN("-", TRUE,
        IF(H278="NO CONFORMIDAD", "NC", IF(H278="OBSERVACIÓN", "OB", "Error")),I278,
IF(O278="CORRECCIÓN", "C", IF(O278="ACCIÓN CORRECTIVA", "AC", IF(O278="ACCIÓN DE MEJORA", "AM","Error"))),
        VLOOKUP(E278, Opciones!A$1:B$13, 2, FALSE),
        VLOOKUP(M278, Opciones!D$1:E$92, 2, FALSE),
        YEAR(G278)
    ),
"")</f>
        <v>#NAME?</v>
      </c>
      <c r="D278" s="126" t="e">
        <f t="shared" ca="1" si="6"/>
        <v>#NAME?</v>
      </c>
      <c r="E278" s="96" t="s">
        <v>44</v>
      </c>
      <c r="F278" s="127" t="str">
        <f t="shared" si="19"/>
        <v>AUDITORÍA INTERNA PROCESO DE TALENTO HUMANO - GRUPO DE GESTIÓN HUMANA VIGENCIA 2022</v>
      </c>
      <c r="G278" s="128">
        <v>44854</v>
      </c>
      <c r="H278" s="129" t="s">
        <v>45</v>
      </c>
      <c r="I278" s="187">
        <v>11</v>
      </c>
      <c r="J278" s="127" t="s">
        <v>848</v>
      </c>
      <c r="K278" s="127" t="s">
        <v>849</v>
      </c>
      <c r="L278" s="129" t="s">
        <v>167</v>
      </c>
      <c r="M278" s="129" t="s">
        <v>168</v>
      </c>
      <c r="N278" s="129" t="s">
        <v>50</v>
      </c>
      <c r="O278" s="126" t="s">
        <v>51</v>
      </c>
      <c r="P278" s="127" t="s">
        <v>846</v>
      </c>
      <c r="Q278" s="130">
        <v>44893</v>
      </c>
      <c r="R278" s="130">
        <v>45137</v>
      </c>
      <c r="S278" s="153">
        <v>45828</v>
      </c>
      <c r="T278" s="154" t="s">
        <v>170</v>
      </c>
      <c r="U278" s="133" t="s">
        <v>847</v>
      </c>
      <c r="V278" s="133" t="s">
        <v>90</v>
      </c>
      <c r="W278" s="133">
        <v>1</v>
      </c>
      <c r="X278" s="156"/>
      <c r="Y278" s="156"/>
      <c r="AA278" s="124" t="s">
        <v>65</v>
      </c>
      <c r="AB278" s="127" t="s">
        <v>157</v>
      </c>
      <c r="AC278" s="126" t="s">
        <v>50</v>
      </c>
      <c r="AD278" s="134"/>
      <c r="AE278" s="134" t="str">
        <f t="shared" ca="1" si="2"/>
        <v/>
      </c>
      <c r="AF278" s="155"/>
      <c r="AG278" s="126"/>
      <c r="AH278" s="126"/>
      <c r="AI278" s="126"/>
      <c r="AJ278" s="126">
        <f t="shared" ca="1" si="3"/>
        <v>-168</v>
      </c>
      <c r="AK278" s="126" t="e">
        <f t="shared" ca="1" si="4"/>
        <v>#NAME?</v>
      </c>
      <c r="AL278" s="124" t="s">
        <v>824</v>
      </c>
      <c r="AM278" s="141">
        <v>45638</v>
      </c>
    </row>
    <row r="279" spans="1:39" ht="18.75" customHeight="1">
      <c r="A279" s="127" t="s">
        <v>157</v>
      </c>
      <c r="B279" s="125">
        <v>277</v>
      </c>
      <c r="C279" s="126" t="e">
        <f ca="1">IF(OR(H279&lt;&gt;"", J279&lt;&gt;"", O279&lt;&gt;""),
    _xludf.TEXTJOIN("-", TRUE,
        IF(H279="NO CONFORMIDAD", "NC", IF(H279="OBSERVACIÓN", "OB", "Error")),I279,
IF(O279="CORRECCIÓN", "C", IF(O279="ACCIÓN CORRECTIVA", "AC", IF(O279="ACCIÓN DE MEJORA", "AM","Error"))),
        VLOOKUP(E279, Opciones!A$1:B$13, 2, FALSE),
        VLOOKUP(M279, Opciones!D$1:E$92, 2, FALSE),
        YEAR(G279)
    ),
"")</f>
        <v>#NAME?</v>
      </c>
      <c r="D279" s="126" t="e">
        <f t="shared" ca="1" si="6"/>
        <v>#NAME?</v>
      </c>
      <c r="E279" s="96" t="s">
        <v>44</v>
      </c>
      <c r="F279" s="127" t="str">
        <f t="shared" si="19"/>
        <v>AUDITORÍA INTERNA PROCESO DE TALENTO HUMANO - GRUPO DE GESTIÓN HUMANA VIGENCIA 2022</v>
      </c>
      <c r="G279" s="128">
        <v>44854</v>
      </c>
      <c r="H279" s="129" t="s">
        <v>45</v>
      </c>
      <c r="I279" s="187">
        <v>12</v>
      </c>
      <c r="J279" s="127" t="s">
        <v>850</v>
      </c>
      <c r="K279" s="127" t="s">
        <v>851</v>
      </c>
      <c r="L279" s="129" t="s">
        <v>167</v>
      </c>
      <c r="M279" s="129" t="s">
        <v>168</v>
      </c>
      <c r="N279" s="129" t="s">
        <v>50</v>
      </c>
      <c r="O279" s="126" t="s">
        <v>51</v>
      </c>
      <c r="P279" s="127" t="s">
        <v>852</v>
      </c>
      <c r="Q279" s="130">
        <v>44893</v>
      </c>
      <c r="R279" s="130">
        <v>45137</v>
      </c>
      <c r="S279" s="153">
        <v>45828</v>
      </c>
      <c r="T279" s="154" t="s">
        <v>170</v>
      </c>
      <c r="U279" s="133" t="s">
        <v>853</v>
      </c>
      <c r="V279" s="133" t="s">
        <v>90</v>
      </c>
      <c r="W279" s="133">
        <v>1</v>
      </c>
      <c r="X279" s="156"/>
      <c r="Y279" s="156"/>
      <c r="AA279" s="124" t="s">
        <v>65</v>
      </c>
      <c r="AB279" s="127" t="s">
        <v>157</v>
      </c>
      <c r="AC279" s="126" t="s">
        <v>50</v>
      </c>
      <c r="AD279" s="134"/>
      <c r="AE279" s="134" t="str">
        <f t="shared" ca="1" si="2"/>
        <v/>
      </c>
      <c r="AF279" s="155"/>
      <c r="AG279" s="126"/>
      <c r="AH279" s="126"/>
      <c r="AI279" s="126"/>
      <c r="AJ279" s="126">
        <f t="shared" ca="1" si="3"/>
        <v>-168</v>
      </c>
      <c r="AK279" s="126" t="e">
        <f t="shared" ca="1" si="4"/>
        <v>#NAME?</v>
      </c>
      <c r="AL279" s="124" t="s">
        <v>787</v>
      </c>
      <c r="AM279" s="141">
        <v>45638</v>
      </c>
    </row>
    <row r="280" spans="1:39" ht="18.75" customHeight="1">
      <c r="A280" s="127" t="s">
        <v>157</v>
      </c>
      <c r="B280" s="125">
        <v>278</v>
      </c>
      <c r="C280" s="126" t="e">
        <f ca="1">IF(OR(H280&lt;&gt;"", J280&lt;&gt;"", O280&lt;&gt;""),
    _xludf.TEXTJOIN("-", TRUE,
        IF(H280="NO CONFORMIDAD", "NC", IF(H280="OBSERVACIÓN", "OB", "Error")),I280,
IF(O280="CORRECCIÓN", "C", IF(O280="ACCIÓN CORRECTIVA", "AC", IF(O280="ACCIÓN DE MEJORA", "AM","Error"))),
        VLOOKUP(E280, Opciones!A$1:B$13, 2, FALSE),
        VLOOKUP(M280, Opciones!D$1:E$92, 2, FALSE),
        YEAR(G280)
    ),
"")</f>
        <v>#NAME?</v>
      </c>
      <c r="D280" s="126" t="e">
        <f t="shared" ca="1" si="6"/>
        <v>#NAME?</v>
      </c>
      <c r="E280" s="96" t="s">
        <v>44</v>
      </c>
      <c r="F280" s="127" t="str">
        <f t="shared" si="19"/>
        <v>AUDITORÍA INTERNA PROCESO DE TALENTO HUMANO - GRUPO DE GESTIÓN HUMANA VIGENCIA 2022</v>
      </c>
      <c r="G280" s="128">
        <v>44854</v>
      </c>
      <c r="H280" s="129" t="s">
        <v>45</v>
      </c>
      <c r="I280" s="187">
        <v>12</v>
      </c>
      <c r="J280" s="127" t="s">
        <v>850</v>
      </c>
      <c r="K280" s="127" t="s">
        <v>851</v>
      </c>
      <c r="L280" s="129" t="s">
        <v>167</v>
      </c>
      <c r="M280" s="129" t="s">
        <v>168</v>
      </c>
      <c r="N280" s="129" t="s">
        <v>50</v>
      </c>
      <c r="O280" s="126" t="s">
        <v>87</v>
      </c>
      <c r="P280" s="127" t="s">
        <v>854</v>
      </c>
      <c r="Q280" s="130">
        <v>44893</v>
      </c>
      <c r="R280" s="130">
        <v>45137</v>
      </c>
      <c r="S280" s="153">
        <v>45828</v>
      </c>
      <c r="T280" s="154" t="s">
        <v>170</v>
      </c>
      <c r="U280" s="133" t="s">
        <v>855</v>
      </c>
      <c r="V280" s="133" t="s">
        <v>90</v>
      </c>
      <c r="W280" s="133">
        <v>1</v>
      </c>
      <c r="X280" s="156"/>
      <c r="Y280" s="156"/>
      <c r="AA280" s="124" t="s">
        <v>65</v>
      </c>
      <c r="AB280" s="127" t="s">
        <v>157</v>
      </c>
      <c r="AC280" s="126" t="s">
        <v>50</v>
      </c>
      <c r="AD280" s="134"/>
      <c r="AE280" s="134" t="str">
        <f t="shared" ca="1" si="2"/>
        <v/>
      </c>
      <c r="AF280" s="155"/>
      <c r="AG280" s="126"/>
      <c r="AH280" s="126"/>
      <c r="AI280" s="126"/>
      <c r="AJ280" s="126">
        <f t="shared" ca="1" si="3"/>
        <v>-168</v>
      </c>
      <c r="AK280" s="126" t="e">
        <f t="shared" ca="1" si="4"/>
        <v>#NAME?</v>
      </c>
      <c r="AL280" s="124" t="s">
        <v>787</v>
      </c>
      <c r="AM280" s="141">
        <v>45638</v>
      </c>
    </row>
    <row r="281" spans="1:39" ht="18.75" customHeight="1">
      <c r="A281" s="127" t="s">
        <v>157</v>
      </c>
      <c r="B281" s="125">
        <v>279</v>
      </c>
      <c r="C281" s="126" t="e">
        <f ca="1">IF(OR(H281&lt;&gt;"", J281&lt;&gt;"", O281&lt;&gt;""),
    _xludf.TEXTJOIN("-", TRUE,
        IF(H281="NO CONFORMIDAD", "NC", IF(H281="OBSERVACIÓN", "OB", "Error")),I281,
IF(O281="CORRECCIÓN", "C", IF(O281="ACCIÓN CORRECTIVA", "AC", IF(O281="ACCIÓN DE MEJORA", "AM","Error"))),
        VLOOKUP(E281, Opciones!A$1:B$13, 2, FALSE),
        VLOOKUP(M281, Opciones!D$1:E$92, 2, FALSE),
        YEAR(G281)
    ),
"")</f>
        <v>#NAME?</v>
      </c>
      <c r="D281" s="126" t="e">
        <f t="shared" ca="1" si="6"/>
        <v>#NAME?</v>
      </c>
      <c r="E281" s="96" t="s">
        <v>44</v>
      </c>
      <c r="F281" s="127" t="str">
        <f t="shared" si="19"/>
        <v>AUDITORÍA INTERNA PROCESO DE TALENTO HUMANO - GRUPO DE GESTIÓN HUMANA VIGENCIA 2022</v>
      </c>
      <c r="G281" s="128">
        <v>44854</v>
      </c>
      <c r="H281" s="129" t="s">
        <v>45</v>
      </c>
      <c r="I281" s="187">
        <v>13</v>
      </c>
      <c r="J281" s="127" t="s">
        <v>856</v>
      </c>
      <c r="K281" s="127" t="s">
        <v>857</v>
      </c>
      <c r="L281" s="129" t="s">
        <v>167</v>
      </c>
      <c r="M281" s="129" t="s">
        <v>168</v>
      </c>
      <c r="N281" s="129" t="s">
        <v>50</v>
      </c>
      <c r="O281" s="126" t="s">
        <v>51</v>
      </c>
      <c r="P281" s="127" t="s">
        <v>858</v>
      </c>
      <c r="Q281" s="130">
        <v>44893</v>
      </c>
      <c r="R281" s="130">
        <v>45137</v>
      </c>
      <c r="S281" s="153">
        <v>45828</v>
      </c>
      <c r="T281" s="154" t="s">
        <v>170</v>
      </c>
      <c r="U281" s="133" t="s">
        <v>859</v>
      </c>
      <c r="V281" s="133" t="s">
        <v>90</v>
      </c>
      <c r="W281" s="133">
        <v>1</v>
      </c>
      <c r="X281" s="156"/>
      <c r="Y281" s="156"/>
      <c r="AA281" s="124" t="s">
        <v>65</v>
      </c>
      <c r="AB281" s="127" t="s">
        <v>157</v>
      </c>
      <c r="AC281" s="126" t="s">
        <v>50</v>
      </c>
      <c r="AD281" s="134"/>
      <c r="AE281" s="134" t="str">
        <f t="shared" ca="1" si="2"/>
        <v/>
      </c>
      <c r="AF281" s="155"/>
      <c r="AG281" s="126"/>
      <c r="AH281" s="126"/>
      <c r="AI281" s="126"/>
      <c r="AJ281" s="126">
        <f t="shared" ca="1" si="3"/>
        <v>-168</v>
      </c>
      <c r="AK281" s="126" t="e">
        <f t="shared" ca="1" si="4"/>
        <v>#NAME?</v>
      </c>
      <c r="AL281" s="124" t="s">
        <v>787</v>
      </c>
      <c r="AM281" s="141">
        <v>45638</v>
      </c>
    </row>
    <row r="282" spans="1:39" ht="18.75" customHeight="1">
      <c r="A282" s="127" t="s">
        <v>157</v>
      </c>
      <c r="B282" s="125">
        <v>280</v>
      </c>
      <c r="C282" s="126" t="e">
        <f ca="1">IF(OR(H282&lt;&gt;"", J282&lt;&gt;"", O282&lt;&gt;""),
    _xludf.TEXTJOIN("-", TRUE,
        IF(H282="NO CONFORMIDAD", "NC", IF(H282="OBSERVACIÓN", "OB", "Error")),I282,
IF(O282="CORRECCIÓN", "C", IF(O282="ACCIÓN CORRECTIVA", "AC", IF(O282="ACCIÓN DE MEJORA", "AM","Error"))),
        VLOOKUP(E282, Opciones!A$1:B$13, 2, FALSE),
        VLOOKUP(M282, Opciones!D$1:E$92, 2, FALSE),
        YEAR(G282)
    ),
"")</f>
        <v>#NAME?</v>
      </c>
      <c r="D282" s="126" t="e">
        <f t="shared" ca="1" si="6"/>
        <v>#NAME?</v>
      </c>
      <c r="E282" s="96" t="s">
        <v>44</v>
      </c>
      <c r="F282" s="127" t="str">
        <f t="shared" si="19"/>
        <v>AUDITORÍA INTERNA PROCESO DE TALENTO HUMANO - GRUPO DE GESTIÓN HUMANA VIGENCIA 2022</v>
      </c>
      <c r="G282" s="128">
        <v>44854</v>
      </c>
      <c r="H282" s="129" t="s">
        <v>45</v>
      </c>
      <c r="I282" s="187">
        <v>13</v>
      </c>
      <c r="J282" s="127" t="s">
        <v>856</v>
      </c>
      <c r="K282" s="127" t="s">
        <v>857</v>
      </c>
      <c r="L282" s="129" t="s">
        <v>167</v>
      </c>
      <c r="M282" s="129" t="s">
        <v>168</v>
      </c>
      <c r="N282" s="129" t="s">
        <v>50</v>
      </c>
      <c r="O282" s="126" t="s">
        <v>87</v>
      </c>
      <c r="P282" s="127" t="s">
        <v>860</v>
      </c>
      <c r="Q282" s="130">
        <v>44893</v>
      </c>
      <c r="R282" s="130">
        <v>45137</v>
      </c>
      <c r="S282" s="153">
        <v>45828</v>
      </c>
      <c r="T282" s="154" t="s">
        <v>170</v>
      </c>
      <c r="U282" s="133" t="s">
        <v>861</v>
      </c>
      <c r="V282" s="133" t="s">
        <v>90</v>
      </c>
      <c r="W282" s="133">
        <v>1</v>
      </c>
      <c r="X282" s="156"/>
      <c r="Y282" s="156"/>
      <c r="AA282" s="124" t="s">
        <v>65</v>
      </c>
      <c r="AB282" s="127" t="s">
        <v>157</v>
      </c>
      <c r="AC282" s="126" t="s">
        <v>50</v>
      </c>
      <c r="AD282" s="134"/>
      <c r="AE282" s="134" t="str">
        <f t="shared" ca="1" si="2"/>
        <v/>
      </c>
      <c r="AF282" s="155"/>
      <c r="AG282" s="126"/>
      <c r="AH282" s="126"/>
      <c r="AI282" s="126"/>
      <c r="AJ282" s="126">
        <f t="shared" ca="1" si="3"/>
        <v>-168</v>
      </c>
      <c r="AK282" s="126" t="e">
        <f t="shared" ca="1" si="4"/>
        <v>#NAME?</v>
      </c>
      <c r="AL282" s="124" t="s">
        <v>824</v>
      </c>
      <c r="AM282" s="141">
        <v>45638</v>
      </c>
    </row>
    <row r="283" spans="1:39" ht="18.75" customHeight="1">
      <c r="A283" s="127" t="s">
        <v>157</v>
      </c>
      <c r="B283" s="125">
        <v>281</v>
      </c>
      <c r="C283" s="126" t="e">
        <f ca="1">IF(OR(H283&lt;&gt;"", J283&lt;&gt;"", O283&lt;&gt;""),
    _xludf.TEXTJOIN("-", TRUE,
        IF(H283="NO CONFORMIDAD", "NC", IF(H283="OBSERVACIÓN", "OB", "Error")),I283,
IF(O283="CORRECCIÓN", "C", IF(O283="ACCIÓN CORRECTIVA", "AC", IF(O283="ACCIÓN DE MEJORA", "AM","Error"))),
        VLOOKUP(E283, Opciones!A$1:B$13, 2, FALSE),
        VLOOKUP(M283, Opciones!D$1:E$92, 2, FALSE),
        YEAR(G283)
    ),
"")</f>
        <v>#NAME?</v>
      </c>
      <c r="D283" s="126" t="e">
        <f t="shared" ca="1" si="6"/>
        <v>#NAME?</v>
      </c>
      <c r="E283" s="96" t="s">
        <v>44</v>
      </c>
      <c r="F283" s="127" t="str">
        <f t="shared" si="19"/>
        <v>AUDITORÍA INTERNA PROCESO DE TALENTO HUMANO - GRUPO DE GESTIÓN HUMANA VIGENCIA 2022</v>
      </c>
      <c r="G283" s="128">
        <v>44854</v>
      </c>
      <c r="H283" s="129" t="s">
        <v>45</v>
      </c>
      <c r="I283" s="187">
        <v>14</v>
      </c>
      <c r="J283" s="127" t="s">
        <v>862</v>
      </c>
      <c r="K283" s="127" t="s">
        <v>863</v>
      </c>
      <c r="L283" s="129" t="s">
        <v>167</v>
      </c>
      <c r="M283" s="129" t="s">
        <v>168</v>
      </c>
      <c r="N283" s="129" t="s">
        <v>50</v>
      </c>
      <c r="O283" s="126" t="s">
        <v>51</v>
      </c>
      <c r="P283" s="127" t="s">
        <v>864</v>
      </c>
      <c r="Q283" s="130">
        <v>44893</v>
      </c>
      <c r="R283" s="130">
        <v>45137</v>
      </c>
      <c r="S283" s="153">
        <v>45828</v>
      </c>
      <c r="T283" s="154" t="s">
        <v>170</v>
      </c>
      <c r="U283" s="133" t="s">
        <v>865</v>
      </c>
      <c r="V283" s="133" t="s">
        <v>90</v>
      </c>
      <c r="W283" s="133">
        <v>1</v>
      </c>
      <c r="X283" s="156"/>
      <c r="Y283" s="156"/>
      <c r="AA283" s="124" t="s">
        <v>65</v>
      </c>
      <c r="AB283" s="127" t="s">
        <v>157</v>
      </c>
      <c r="AC283" s="126" t="s">
        <v>50</v>
      </c>
      <c r="AD283" s="134"/>
      <c r="AE283" s="134" t="str">
        <f t="shared" ca="1" si="2"/>
        <v/>
      </c>
      <c r="AF283" s="155"/>
      <c r="AG283" s="126"/>
      <c r="AH283" s="126"/>
      <c r="AI283" s="126"/>
      <c r="AJ283" s="126">
        <f t="shared" ca="1" si="3"/>
        <v>-168</v>
      </c>
      <c r="AK283" s="126" t="e">
        <f t="shared" ca="1" si="4"/>
        <v>#NAME?</v>
      </c>
      <c r="AL283" s="124" t="s">
        <v>787</v>
      </c>
      <c r="AM283" s="141">
        <v>45638</v>
      </c>
    </row>
    <row r="284" spans="1:39" ht="18.75" customHeight="1">
      <c r="A284" s="127" t="s">
        <v>157</v>
      </c>
      <c r="B284" s="125">
        <v>282</v>
      </c>
      <c r="C284" s="126" t="e">
        <f ca="1">IF(OR(H284&lt;&gt;"", J284&lt;&gt;"", O284&lt;&gt;""),
    _xludf.TEXTJOIN("-", TRUE,
        IF(H284="NO CONFORMIDAD", "NC", IF(H284="OBSERVACIÓN", "OB", "Error")),I284,
IF(O284="CORRECCIÓN", "C", IF(O284="ACCIÓN CORRECTIVA", "AC", IF(O284="ACCIÓN DE MEJORA", "AM","Error"))),
        VLOOKUP(E284, Opciones!A$1:B$13, 2, FALSE),
        VLOOKUP(M284, Opciones!D$1:E$92, 2, FALSE),
        YEAR(G284)
    ),
"")</f>
        <v>#NAME?</v>
      </c>
      <c r="D284" s="126" t="e">
        <f t="shared" ca="1" si="6"/>
        <v>#NAME?</v>
      </c>
      <c r="E284" s="96" t="s">
        <v>44</v>
      </c>
      <c r="F284" s="127" t="str">
        <f t="shared" si="19"/>
        <v>AUDITORÍA INTERNA PROCESO DE TALENTO HUMANO - GRUPO DE GESTIÓN HUMANA VIGENCIA 2022</v>
      </c>
      <c r="G284" s="128">
        <v>44854</v>
      </c>
      <c r="H284" s="129" t="s">
        <v>45</v>
      </c>
      <c r="I284" s="187">
        <v>14</v>
      </c>
      <c r="J284" s="127" t="s">
        <v>862</v>
      </c>
      <c r="K284" s="127" t="s">
        <v>863</v>
      </c>
      <c r="L284" s="129" t="s">
        <v>167</v>
      </c>
      <c r="M284" s="129" t="s">
        <v>168</v>
      </c>
      <c r="N284" s="129" t="s">
        <v>50</v>
      </c>
      <c r="O284" s="126" t="s">
        <v>87</v>
      </c>
      <c r="P284" s="127" t="s">
        <v>866</v>
      </c>
      <c r="Q284" s="130">
        <v>44893</v>
      </c>
      <c r="R284" s="130">
        <v>45137</v>
      </c>
      <c r="S284" s="153">
        <v>45828</v>
      </c>
      <c r="T284" s="154" t="s">
        <v>170</v>
      </c>
      <c r="U284" s="133" t="s">
        <v>867</v>
      </c>
      <c r="V284" s="133" t="s">
        <v>90</v>
      </c>
      <c r="W284" s="133">
        <v>1</v>
      </c>
      <c r="X284" s="156"/>
      <c r="Y284" s="156"/>
      <c r="AA284" s="124" t="s">
        <v>65</v>
      </c>
      <c r="AB284" s="127" t="s">
        <v>157</v>
      </c>
      <c r="AC284" s="126" t="s">
        <v>50</v>
      </c>
      <c r="AD284" s="134"/>
      <c r="AE284" s="134" t="str">
        <f t="shared" ca="1" si="2"/>
        <v/>
      </c>
      <c r="AF284" s="155"/>
      <c r="AG284" s="126"/>
      <c r="AH284" s="126"/>
      <c r="AI284" s="126"/>
      <c r="AJ284" s="126">
        <f t="shared" ca="1" si="3"/>
        <v>-168</v>
      </c>
      <c r="AK284" s="126" t="e">
        <f t="shared" ca="1" si="4"/>
        <v>#NAME?</v>
      </c>
      <c r="AL284" s="124" t="s">
        <v>824</v>
      </c>
      <c r="AM284" s="141">
        <v>45638</v>
      </c>
    </row>
    <row r="285" spans="1:39" ht="18.75" customHeight="1">
      <c r="A285" s="127" t="s">
        <v>157</v>
      </c>
      <c r="B285" s="125">
        <v>283</v>
      </c>
      <c r="C285" s="126" t="e">
        <f ca="1">IF(OR(H285&lt;&gt;"", J285&lt;&gt;"", O285&lt;&gt;""),
    _xludf.TEXTJOIN("-", TRUE,
        IF(H285="NO CONFORMIDAD", "NC", IF(H285="OBSERVACIÓN", "OB", "Error")),I285,
IF(O285="CORRECCIÓN", "C", IF(O285="ACCIÓN CORRECTIVA", "AC", IF(O285="ACCIÓN DE MEJORA", "AM","Error"))),
        VLOOKUP(E285, Opciones!A$1:B$13, 2, FALSE),
        VLOOKUP(M285, Opciones!D$1:E$92, 2, FALSE),
        YEAR(G285)
    ),
"")</f>
        <v>#NAME?</v>
      </c>
      <c r="D285" s="126" t="e">
        <f t="shared" ca="1" si="6"/>
        <v>#NAME?</v>
      </c>
      <c r="E285" s="96" t="s">
        <v>44</v>
      </c>
      <c r="F285" s="127" t="str">
        <f t="shared" si="19"/>
        <v>AUDITORÍA INTERNA PROCESO DE TALENTO HUMANO - GRUPO DE GESTIÓN HUMANA VIGENCIA 2022</v>
      </c>
      <c r="G285" s="128">
        <v>44854</v>
      </c>
      <c r="H285" s="129" t="s">
        <v>45</v>
      </c>
      <c r="I285" s="187">
        <v>15</v>
      </c>
      <c r="J285" s="127" t="s">
        <v>868</v>
      </c>
      <c r="K285" s="127" t="s">
        <v>863</v>
      </c>
      <c r="L285" s="129" t="s">
        <v>167</v>
      </c>
      <c r="M285" s="129" t="s">
        <v>168</v>
      </c>
      <c r="N285" s="129" t="s">
        <v>50</v>
      </c>
      <c r="O285" s="126" t="s">
        <v>51</v>
      </c>
      <c r="P285" s="127" t="s">
        <v>864</v>
      </c>
      <c r="Q285" s="130">
        <v>44893</v>
      </c>
      <c r="R285" s="130">
        <v>45137</v>
      </c>
      <c r="S285" s="153">
        <v>45828</v>
      </c>
      <c r="T285" s="154" t="s">
        <v>170</v>
      </c>
      <c r="U285" s="133" t="s">
        <v>865</v>
      </c>
      <c r="V285" s="133" t="s">
        <v>90</v>
      </c>
      <c r="W285" s="133">
        <v>1</v>
      </c>
      <c r="X285" s="156"/>
      <c r="Y285" s="156"/>
      <c r="AA285" s="124" t="s">
        <v>65</v>
      </c>
      <c r="AB285" s="127" t="s">
        <v>157</v>
      </c>
      <c r="AC285" s="126" t="s">
        <v>50</v>
      </c>
      <c r="AD285" s="134"/>
      <c r="AE285" s="134" t="str">
        <f t="shared" ca="1" si="2"/>
        <v/>
      </c>
      <c r="AF285" s="155"/>
      <c r="AG285" s="126"/>
      <c r="AH285" s="126"/>
      <c r="AI285" s="126"/>
      <c r="AJ285" s="126">
        <f t="shared" ca="1" si="3"/>
        <v>-168</v>
      </c>
      <c r="AK285" s="126" t="e">
        <f t="shared" ca="1" si="4"/>
        <v>#NAME?</v>
      </c>
      <c r="AL285" s="124" t="s">
        <v>787</v>
      </c>
      <c r="AM285" s="141">
        <v>45638</v>
      </c>
    </row>
    <row r="286" spans="1:39" ht="18.75" customHeight="1">
      <c r="A286" s="127" t="s">
        <v>157</v>
      </c>
      <c r="B286" s="125">
        <v>284</v>
      </c>
      <c r="C286" s="126" t="e">
        <f ca="1">IF(OR(H286&lt;&gt;"", J286&lt;&gt;"", O286&lt;&gt;""),
    _xludf.TEXTJOIN("-", TRUE,
        IF(H286="NO CONFORMIDAD", "NC", IF(H286="OBSERVACIÓN", "OB", "Error")),I286,
IF(O286="CORRECCIÓN", "C", IF(O286="ACCIÓN CORRECTIVA", "AC", IF(O286="ACCIÓN DE MEJORA", "AM","Error"))),
        VLOOKUP(E286, Opciones!A$1:B$13, 2, FALSE),
        VLOOKUP(M286, Opciones!D$1:E$92, 2, FALSE),
        YEAR(G286)
    ),
"")</f>
        <v>#NAME?</v>
      </c>
      <c r="D286" s="126" t="e">
        <f t="shared" ca="1" si="6"/>
        <v>#NAME?</v>
      </c>
      <c r="E286" s="96" t="s">
        <v>44</v>
      </c>
      <c r="F286" s="127" t="str">
        <f t="shared" si="19"/>
        <v>AUDITORÍA INTERNA PROCESO DE TALENTO HUMANO - GRUPO DE GESTIÓN HUMANA VIGENCIA 2022</v>
      </c>
      <c r="G286" s="128">
        <v>44854</v>
      </c>
      <c r="H286" s="129" t="s">
        <v>45</v>
      </c>
      <c r="I286" s="187">
        <v>15</v>
      </c>
      <c r="J286" s="127" t="s">
        <v>868</v>
      </c>
      <c r="K286" s="127" t="s">
        <v>863</v>
      </c>
      <c r="L286" s="129" t="s">
        <v>167</v>
      </c>
      <c r="M286" s="129" t="s">
        <v>168</v>
      </c>
      <c r="N286" s="129" t="s">
        <v>50</v>
      </c>
      <c r="O286" s="126" t="s">
        <v>87</v>
      </c>
      <c r="P286" s="127" t="s">
        <v>866</v>
      </c>
      <c r="Q286" s="130">
        <v>44893</v>
      </c>
      <c r="R286" s="130">
        <v>45137</v>
      </c>
      <c r="S286" s="153">
        <v>45828</v>
      </c>
      <c r="T286" s="154" t="s">
        <v>170</v>
      </c>
      <c r="U286" s="133" t="s">
        <v>867</v>
      </c>
      <c r="V286" s="133" t="s">
        <v>90</v>
      </c>
      <c r="W286" s="133">
        <v>1</v>
      </c>
      <c r="X286" s="156"/>
      <c r="Y286" s="156"/>
      <c r="AA286" s="124" t="s">
        <v>65</v>
      </c>
      <c r="AB286" s="127" t="s">
        <v>157</v>
      </c>
      <c r="AC286" s="126" t="s">
        <v>50</v>
      </c>
      <c r="AD286" s="134"/>
      <c r="AE286" s="134" t="str">
        <f t="shared" ca="1" si="2"/>
        <v/>
      </c>
      <c r="AF286" s="155"/>
      <c r="AG286" s="126"/>
      <c r="AH286" s="126"/>
      <c r="AI286" s="126"/>
      <c r="AJ286" s="126">
        <f t="shared" ca="1" si="3"/>
        <v>-168</v>
      </c>
      <c r="AK286" s="126" t="e">
        <f t="shared" ca="1" si="4"/>
        <v>#NAME?</v>
      </c>
      <c r="AL286" s="124" t="s">
        <v>787</v>
      </c>
      <c r="AM286" s="141">
        <v>45638</v>
      </c>
    </row>
    <row r="287" spans="1:39" ht="18.75" customHeight="1">
      <c r="A287" s="127" t="s">
        <v>157</v>
      </c>
      <c r="B287" s="125">
        <v>285</v>
      </c>
      <c r="C287" s="126" t="e">
        <f ca="1">IF(OR(H287&lt;&gt;"", J287&lt;&gt;"", O287&lt;&gt;""),
    _xludf.TEXTJOIN("-", TRUE,
        IF(H287="NO CONFORMIDAD", "NC", IF(H287="OBSERVACIÓN", "OB", "Error")),I287,
IF(O287="CORRECCIÓN", "C", IF(O287="ACCIÓN CORRECTIVA", "AC", IF(O287="ACCIÓN DE MEJORA", "AM","Error"))),
        VLOOKUP(E287, Opciones!A$1:B$13, 2, FALSE),
        VLOOKUP(M287, Opciones!D$1:E$92, 2, FALSE),
        YEAR(G287)
    ),
"")</f>
        <v>#NAME?</v>
      </c>
      <c r="D287" s="126" t="e">
        <f t="shared" ca="1" si="6"/>
        <v>#NAME?</v>
      </c>
      <c r="E287" s="96" t="s">
        <v>44</v>
      </c>
      <c r="F287" s="127" t="str">
        <f t="shared" si="19"/>
        <v>AUDITORÍA INTERNA PROCESO DE TALENTO HUMANO - GRUPO DE GESTIÓN HUMANA VIGENCIA 2022</v>
      </c>
      <c r="G287" s="128">
        <v>44854</v>
      </c>
      <c r="H287" s="129" t="s">
        <v>45</v>
      </c>
      <c r="I287" s="187">
        <v>16</v>
      </c>
      <c r="J287" s="127" t="s">
        <v>869</v>
      </c>
      <c r="K287" s="127" t="s">
        <v>870</v>
      </c>
      <c r="L287" s="129" t="s">
        <v>167</v>
      </c>
      <c r="M287" s="129" t="s">
        <v>168</v>
      </c>
      <c r="N287" s="129" t="s">
        <v>50</v>
      </c>
      <c r="O287" s="126" t="s">
        <v>51</v>
      </c>
      <c r="P287" s="127" t="s">
        <v>871</v>
      </c>
      <c r="Q287" s="130">
        <v>44893</v>
      </c>
      <c r="R287" s="130">
        <v>45137</v>
      </c>
      <c r="S287" s="153">
        <v>45828</v>
      </c>
      <c r="T287" s="154" t="s">
        <v>170</v>
      </c>
      <c r="U287" s="133" t="s">
        <v>821</v>
      </c>
      <c r="V287" s="133" t="s">
        <v>90</v>
      </c>
      <c r="W287" s="133">
        <v>1</v>
      </c>
      <c r="X287" s="156"/>
      <c r="Y287" s="156"/>
      <c r="AA287" s="124" t="s">
        <v>65</v>
      </c>
      <c r="AB287" s="127" t="s">
        <v>157</v>
      </c>
      <c r="AC287" s="126" t="s">
        <v>50</v>
      </c>
      <c r="AD287" s="134"/>
      <c r="AE287" s="134" t="str">
        <f t="shared" ca="1" si="2"/>
        <v/>
      </c>
      <c r="AF287" s="155"/>
      <c r="AG287" s="126"/>
      <c r="AH287" s="126"/>
      <c r="AI287" s="126"/>
      <c r="AJ287" s="126">
        <f t="shared" ca="1" si="3"/>
        <v>-168</v>
      </c>
      <c r="AK287" s="126" t="e">
        <f t="shared" ca="1" si="4"/>
        <v>#NAME?</v>
      </c>
      <c r="AL287" s="124" t="s">
        <v>824</v>
      </c>
      <c r="AM287" s="141">
        <v>45638</v>
      </c>
    </row>
    <row r="288" spans="1:39" ht="18.75" customHeight="1">
      <c r="A288" s="127" t="s">
        <v>157</v>
      </c>
      <c r="B288" s="125">
        <v>286</v>
      </c>
      <c r="C288" s="126" t="e">
        <f ca="1">IF(OR(H288&lt;&gt;"", J288&lt;&gt;"", O288&lt;&gt;""),
    _xludf.TEXTJOIN("-", TRUE,
        IF(H288="NO CONFORMIDAD", "NC", IF(H288="OBSERVACIÓN", "OB", "Error")),I288,
IF(O288="CORRECCIÓN", "C", IF(O288="ACCIÓN CORRECTIVA", "AC", IF(O288="ACCIÓN DE MEJORA", "AM","Error"))),
        VLOOKUP(E288, Opciones!A$1:B$13, 2, FALSE),
        VLOOKUP(M288, Opciones!D$1:E$92, 2, FALSE),
        YEAR(G288)
    ),
"")</f>
        <v>#NAME?</v>
      </c>
      <c r="D288" s="126" t="e">
        <f t="shared" ca="1" si="6"/>
        <v>#NAME?</v>
      </c>
      <c r="E288" s="96" t="s">
        <v>44</v>
      </c>
      <c r="F288" s="127" t="str">
        <f t="shared" si="19"/>
        <v>AUDITORÍA INTERNA PROCESO DE TALENTO HUMANO - GRUPO DE GESTIÓN HUMANA VIGENCIA 2022</v>
      </c>
      <c r="G288" s="128">
        <v>44854</v>
      </c>
      <c r="H288" s="129" t="s">
        <v>45</v>
      </c>
      <c r="I288" s="187">
        <v>16</v>
      </c>
      <c r="J288" s="127" t="s">
        <v>869</v>
      </c>
      <c r="K288" s="127" t="s">
        <v>870</v>
      </c>
      <c r="L288" s="129" t="s">
        <v>167</v>
      </c>
      <c r="M288" s="129" t="s">
        <v>168</v>
      </c>
      <c r="N288" s="129" t="s">
        <v>50</v>
      </c>
      <c r="O288" s="126" t="s">
        <v>87</v>
      </c>
      <c r="P288" s="127" t="s">
        <v>872</v>
      </c>
      <c r="Q288" s="130">
        <v>44893</v>
      </c>
      <c r="R288" s="130">
        <v>45137</v>
      </c>
      <c r="S288" s="153">
        <v>45828</v>
      </c>
      <c r="T288" s="154" t="s">
        <v>170</v>
      </c>
      <c r="U288" s="133" t="s">
        <v>873</v>
      </c>
      <c r="V288" s="133" t="s">
        <v>90</v>
      </c>
      <c r="W288" s="133">
        <v>1</v>
      </c>
      <c r="X288" s="156"/>
      <c r="Y288" s="156"/>
      <c r="AA288" s="124" t="s">
        <v>65</v>
      </c>
      <c r="AB288" s="127" t="s">
        <v>157</v>
      </c>
      <c r="AC288" s="126" t="s">
        <v>50</v>
      </c>
      <c r="AD288" s="134"/>
      <c r="AE288" s="134" t="str">
        <f t="shared" ca="1" si="2"/>
        <v/>
      </c>
      <c r="AF288" s="155"/>
      <c r="AG288" s="126"/>
      <c r="AH288" s="126"/>
      <c r="AI288" s="126"/>
      <c r="AJ288" s="126">
        <f t="shared" ca="1" si="3"/>
        <v>-168</v>
      </c>
      <c r="AK288" s="126" t="e">
        <f t="shared" ca="1" si="4"/>
        <v>#NAME?</v>
      </c>
      <c r="AL288" s="124" t="s">
        <v>787</v>
      </c>
      <c r="AM288" s="141">
        <v>45638</v>
      </c>
    </row>
    <row r="289" spans="1:39" ht="18.75" customHeight="1">
      <c r="A289" s="127" t="s">
        <v>157</v>
      </c>
      <c r="B289" s="125">
        <v>287</v>
      </c>
      <c r="C289" s="126" t="e">
        <f ca="1">IF(OR(H289&lt;&gt;"", J289&lt;&gt;"", O289&lt;&gt;""),
    _xludf.TEXTJOIN("-", TRUE,
        IF(H289="NO CONFORMIDAD", "NC", IF(H289="OBSERVACIÓN", "OB", "Error")),I289,
IF(O289="CORRECCIÓN", "C", IF(O289="ACCIÓN CORRECTIVA", "AC", IF(O289="ACCIÓN DE MEJORA", "AM","Error"))),
        VLOOKUP(E289, Opciones!A$1:B$13, 2, FALSE),
        VLOOKUP(M289, Opciones!D$1:E$92, 2, FALSE),
        YEAR(G289)
    ),
"")</f>
        <v>#NAME?</v>
      </c>
      <c r="D289" s="126" t="e">
        <f t="shared" ca="1" si="6"/>
        <v>#NAME?</v>
      </c>
      <c r="E289" s="96" t="s">
        <v>44</v>
      </c>
      <c r="F289" s="127" t="str">
        <f t="shared" si="19"/>
        <v>AUDITORÍA INTERNA PROCESO DE TALENTO HUMANO - GRUPO DE GESTIÓN HUMANA VIGENCIA 2022</v>
      </c>
      <c r="G289" s="128">
        <v>44854</v>
      </c>
      <c r="H289" s="129" t="s">
        <v>45</v>
      </c>
      <c r="I289" s="187">
        <v>17</v>
      </c>
      <c r="J289" s="127" t="s">
        <v>874</v>
      </c>
      <c r="K289" s="127" t="s">
        <v>875</v>
      </c>
      <c r="L289" s="129" t="s">
        <v>167</v>
      </c>
      <c r="M289" s="129" t="s">
        <v>168</v>
      </c>
      <c r="N289" s="129" t="s">
        <v>50</v>
      </c>
      <c r="O289" s="126" t="s">
        <v>51</v>
      </c>
      <c r="P289" s="127" t="s">
        <v>876</v>
      </c>
      <c r="Q289" s="130">
        <v>44893</v>
      </c>
      <c r="R289" s="130">
        <v>45137</v>
      </c>
      <c r="S289" s="153">
        <v>45828</v>
      </c>
      <c r="T289" s="154" t="s">
        <v>170</v>
      </c>
      <c r="U289" s="133" t="s">
        <v>877</v>
      </c>
      <c r="V289" s="133" t="s">
        <v>90</v>
      </c>
      <c r="W289" s="133">
        <v>1</v>
      </c>
      <c r="X289" s="156"/>
      <c r="Y289" s="156"/>
      <c r="AA289" s="124" t="s">
        <v>65</v>
      </c>
      <c r="AB289" s="127" t="s">
        <v>157</v>
      </c>
      <c r="AC289" s="126" t="s">
        <v>50</v>
      </c>
      <c r="AD289" s="134"/>
      <c r="AE289" s="134" t="str">
        <f t="shared" ca="1" si="2"/>
        <v/>
      </c>
      <c r="AF289" s="155"/>
      <c r="AG289" s="126"/>
      <c r="AH289" s="126"/>
      <c r="AI289" s="126"/>
      <c r="AJ289" s="126">
        <f t="shared" ca="1" si="3"/>
        <v>-168</v>
      </c>
      <c r="AK289" s="126" t="e">
        <f t="shared" ca="1" si="4"/>
        <v>#NAME?</v>
      </c>
      <c r="AL289" s="124" t="s">
        <v>787</v>
      </c>
      <c r="AM289" s="141">
        <v>45638</v>
      </c>
    </row>
    <row r="290" spans="1:39" ht="18.75" customHeight="1">
      <c r="A290" s="127" t="s">
        <v>157</v>
      </c>
      <c r="B290" s="125">
        <v>288</v>
      </c>
      <c r="C290" s="126" t="e">
        <f ca="1">IF(OR(H290&lt;&gt;"", J290&lt;&gt;"", O290&lt;&gt;""),
    _xludf.TEXTJOIN("-", TRUE,
        IF(H290="NO CONFORMIDAD", "NC", IF(H290="OBSERVACIÓN", "OB", "Error")),I290,
IF(O290="CORRECCIÓN", "C", IF(O290="ACCIÓN CORRECTIVA", "AC", IF(O290="ACCIÓN DE MEJORA", "AM","Error"))),
        VLOOKUP(E290, Opciones!A$1:B$13, 2, FALSE),
        VLOOKUP(M290, Opciones!D$1:E$92, 2, FALSE),
        YEAR(G290)
    ),
"")</f>
        <v>#NAME?</v>
      </c>
      <c r="D290" s="126" t="e">
        <f t="shared" ca="1" si="6"/>
        <v>#NAME?</v>
      </c>
      <c r="E290" s="96" t="s">
        <v>44</v>
      </c>
      <c r="F290" s="127" t="str">
        <f t="shared" si="19"/>
        <v>AUDITORÍA INTERNA PROCESO DE TALENTO HUMANO - GRUPO DE GESTIÓN HUMANA VIGENCIA 2022</v>
      </c>
      <c r="G290" s="128">
        <v>44854</v>
      </c>
      <c r="H290" s="129" t="s">
        <v>45</v>
      </c>
      <c r="I290" s="187">
        <v>17</v>
      </c>
      <c r="J290" s="127" t="s">
        <v>874</v>
      </c>
      <c r="K290" s="127" t="s">
        <v>875</v>
      </c>
      <c r="L290" s="129" t="s">
        <v>167</v>
      </c>
      <c r="M290" s="129" t="s">
        <v>168</v>
      </c>
      <c r="N290" s="129" t="s">
        <v>50</v>
      </c>
      <c r="O290" s="126" t="s">
        <v>87</v>
      </c>
      <c r="P290" s="127" t="s">
        <v>878</v>
      </c>
      <c r="Q290" s="130">
        <v>44893</v>
      </c>
      <c r="R290" s="130">
        <v>45137</v>
      </c>
      <c r="S290" s="153">
        <v>45828</v>
      </c>
      <c r="T290" s="154" t="s">
        <v>170</v>
      </c>
      <c r="U290" s="133" t="s">
        <v>879</v>
      </c>
      <c r="V290" s="133" t="s">
        <v>90</v>
      </c>
      <c r="W290" s="133">
        <v>1</v>
      </c>
      <c r="X290" s="156"/>
      <c r="Y290" s="156"/>
      <c r="AA290" s="124" t="s">
        <v>65</v>
      </c>
      <c r="AB290" s="127" t="s">
        <v>157</v>
      </c>
      <c r="AC290" s="126" t="s">
        <v>50</v>
      </c>
      <c r="AD290" s="134"/>
      <c r="AE290" s="134" t="str">
        <f t="shared" ca="1" si="2"/>
        <v/>
      </c>
      <c r="AF290" s="155"/>
      <c r="AG290" s="126"/>
      <c r="AH290" s="126"/>
      <c r="AI290" s="126"/>
      <c r="AJ290" s="126">
        <f t="shared" ca="1" si="3"/>
        <v>-168</v>
      </c>
      <c r="AK290" s="126" t="e">
        <f t="shared" ca="1" si="4"/>
        <v>#NAME?</v>
      </c>
      <c r="AL290" s="124" t="s">
        <v>787</v>
      </c>
      <c r="AM290" s="141">
        <v>45638</v>
      </c>
    </row>
    <row r="291" spans="1:39" ht="18.75" customHeight="1">
      <c r="A291" s="127" t="s">
        <v>157</v>
      </c>
      <c r="B291" s="125">
        <v>289</v>
      </c>
      <c r="C291" s="126" t="e">
        <f ca="1">IF(OR(H291&lt;&gt;"", J291&lt;&gt;"", O291&lt;&gt;""),
    _xludf.TEXTJOIN("-", TRUE,
        IF(H291="NO CONFORMIDAD", "NC", IF(H291="OBSERVACIÓN", "OB", "Error")),I291,
IF(O291="CORRECCIÓN", "C", IF(O291="ACCIÓN CORRECTIVA", "AC", IF(O291="ACCIÓN DE MEJORA", "AM","Error"))),
        VLOOKUP(E291, Opciones!A$1:B$13, 2, FALSE),
        VLOOKUP(M291, Opciones!D$1:E$92, 2, FALSE),
        YEAR(G291)
    ),
"")</f>
        <v>#NAME?</v>
      </c>
      <c r="D291" s="126" t="e">
        <f t="shared" ca="1" si="6"/>
        <v>#NAME?</v>
      </c>
      <c r="E291" s="96" t="s">
        <v>44</v>
      </c>
      <c r="F291" s="127" t="str">
        <f t="shared" si="19"/>
        <v>AUDITORÍA INTERNA PROCESO DE TALENTO HUMANO - GRUPO DE GESTIÓN HUMANA VIGENCIA 2022</v>
      </c>
      <c r="G291" s="128">
        <v>44854</v>
      </c>
      <c r="H291" s="129" t="s">
        <v>45</v>
      </c>
      <c r="I291" s="187">
        <v>18</v>
      </c>
      <c r="J291" s="127" t="s">
        <v>880</v>
      </c>
      <c r="K291" s="127" t="s">
        <v>881</v>
      </c>
      <c r="L291" s="129" t="s">
        <v>167</v>
      </c>
      <c r="M291" s="129" t="s">
        <v>168</v>
      </c>
      <c r="N291" s="129" t="s">
        <v>50</v>
      </c>
      <c r="O291" s="126" t="s">
        <v>51</v>
      </c>
      <c r="P291" s="127" t="s">
        <v>882</v>
      </c>
      <c r="Q291" s="130">
        <v>44893</v>
      </c>
      <c r="R291" s="130">
        <v>45137</v>
      </c>
      <c r="S291" s="153">
        <v>45828</v>
      </c>
      <c r="T291" s="154" t="s">
        <v>170</v>
      </c>
      <c r="U291" s="133" t="s">
        <v>883</v>
      </c>
      <c r="V291" s="133" t="s">
        <v>90</v>
      </c>
      <c r="W291" s="133">
        <v>1</v>
      </c>
      <c r="X291" s="156"/>
      <c r="Y291" s="156"/>
      <c r="AA291" s="124" t="s">
        <v>65</v>
      </c>
      <c r="AB291" s="127" t="s">
        <v>157</v>
      </c>
      <c r="AC291" s="126" t="s">
        <v>50</v>
      </c>
      <c r="AD291" s="134"/>
      <c r="AE291" s="134" t="str">
        <f t="shared" ca="1" si="2"/>
        <v/>
      </c>
      <c r="AF291" s="155"/>
      <c r="AG291" s="126"/>
      <c r="AH291" s="126"/>
      <c r="AI291" s="126"/>
      <c r="AJ291" s="126">
        <f t="shared" ca="1" si="3"/>
        <v>-168</v>
      </c>
      <c r="AK291" s="126" t="e">
        <f t="shared" ca="1" si="4"/>
        <v>#NAME?</v>
      </c>
      <c r="AL291" s="124" t="s">
        <v>787</v>
      </c>
      <c r="AM291" s="141">
        <v>45638</v>
      </c>
    </row>
    <row r="292" spans="1:39" ht="18.75" customHeight="1">
      <c r="A292" s="127" t="s">
        <v>157</v>
      </c>
      <c r="B292" s="125">
        <v>290</v>
      </c>
      <c r="C292" s="126" t="e">
        <f ca="1">IF(OR(H292&lt;&gt;"", J292&lt;&gt;"", O292&lt;&gt;""),
    _xludf.TEXTJOIN("-", TRUE,
        IF(H292="NO CONFORMIDAD", "NC", IF(H292="OBSERVACIÓN", "OB", "Error")),I292,
IF(O292="CORRECCIÓN", "C", IF(O292="ACCIÓN CORRECTIVA", "AC", IF(O292="ACCIÓN DE MEJORA", "AM","Error"))),
        VLOOKUP(E292, Opciones!A$1:B$13, 2, FALSE),
        VLOOKUP(M292, Opciones!D$1:E$92, 2, FALSE),
        YEAR(G292)
    ),
"")</f>
        <v>#NAME?</v>
      </c>
      <c r="D292" s="126" t="e">
        <f t="shared" ca="1" si="6"/>
        <v>#NAME?</v>
      </c>
      <c r="E292" s="96" t="s">
        <v>44</v>
      </c>
      <c r="F292" s="127" t="str">
        <f t="shared" si="19"/>
        <v>AUDITORÍA INTERNA PROCESO DE TALENTO HUMANO - GRUPO DE GESTIÓN HUMANA VIGENCIA 2022</v>
      </c>
      <c r="G292" s="128">
        <v>44854</v>
      </c>
      <c r="H292" s="129" t="s">
        <v>45</v>
      </c>
      <c r="I292" s="187">
        <v>18</v>
      </c>
      <c r="J292" s="127" t="s">
        <v>880</v>
      </c>
      <c r="K292" s="127" t="s">
        <v>881</v>
      </c>
      <c r="L292" s="129" t="s">
        <v>167</v>
      </c>
      <c r="M292" s="129" t="s">
        <v>168</v>
      </c>
      <c r="N292" s="129" t="s">
        <v>50</v>
      </c>
      <c r="O292" s="126" t="s">
        <v>87</v>
      </c>
      <c r="P292" s="127" t="s">
        <v>884</v>
      </c>
      <c r="Q292" s="130">
        <v>44893</v>
      </c>
      <c r="R292" s="130">
        <v>45137</v>
      </c>
      <c r="S292" s="153">
        <v>45828</v>
      </c>
      <c r="T292" s="154" t="s">
        <v>170</v>
      </c>
      <c r="U292" s="133" t="s">
        <v>885</v>
      </c>
      <c r="V292" s="133" t="s">
        <v>90</v>
      </c>
      <c r="W292" s="133">
        <v>4</v>
      </c>
      <c r="X292" s="156"/>
      <c r="Y292" s="156"/>
      <c r="AA292" s="124" t="s">
        <v>65</v>
      </c>
      <c r="AB292" s="127" t="s">
        <v>157</v>
      </c>
      <c r="AC292" s="126" t="s">
        <v>50</v>
      </c>
      <c r="AD292" s="134"/>
      <c r="AE292" s="134" t="str">
        <f t="shared" ca="1" si="2"/>
        <v/>
      </c>
      <c r="AF292" s="155"/>
      <c r="AG292" s="126"/>
      <c r="AH292" s="126"/>
      <c r="AI292" s="126"/>
      <c r="AJ292" s="126">
        <f t="shared" ca="1" si="3"/>
        <v>-168</v>
      </c>
      <c r="AK292" s="126" t="e">
        <f t="shared" ca="1" si="4"/>
        <v>#NAME?</v>
      </c>
      <c r="AL292" s="124" t="s">
        <v>787</v>
      </c>
      <c r="AM292" s="141">
        <v>45638</v>
      </c>
    </row>
    <row r="293" spans="1:39" ht="18.75" customHeight="1">
      <c r="A293" s="127" t="s">
        <v>157</v>
      </c>
      <c r="B293" s="125">
        <v>291</v>
      </c>
      <c r="C293" s="126" t="e">
        <f ca="1">IF(OR(H293&lt;&gt;"", J293&lt;&gt;"", O293&lt;&gt;""),
    _xludf.TEXTJOIN("-", TRUE,
        IF(H293="NO CONFORMIDAD", "NC", IF(H293="OBSERVACIÓN", "OB", "Error")),I293,
IF(O293="CORRECCIÓN", "C", IF(O293="ACCIÓN CORRECTIVA", "AC", IF(O293="ACCIÓN DE MEJORA", "AM","Error"))),
        VLOOKUP(E293, Opciones!A$1:B$13, 2, FALSE),
        VLOOKUP(M293, Opciones!D$1:E$92, 2, FALSE),
        YEAR(G293)
    ),
"")</f>
        <v>#NAME?</v>
      </c>
      <c r="D293" s="126" t="e">
        <f t="shared" ca="1" si="6"/>
        <v>#NAME?</v>
      </c>
      <c r="E293" s="96" t="s">
        <v>44</v>
      </c>
      <c r="F293" s="127" t="str">
        <f t="shared" si="19"/>
        <v>AUDITORÍA INTERNA PROCESO DE TALENTO HUMANO - GRUPO DE GESTIÓN HUMANA VIGENCIA 2022</v>
      </c>
      <c r="G293" s="128">
        <v>44854</v>
      </c>
      <c r="H293" s="129" t="s">
        <v>45</v>
      </c>
      <c r="I293" s="187">
        <v>19</v>
      </c>
      <c r="J293" s="127" t="s">
        <v>886</v>
      </c>
      <c r="K293" s="127" t="s">
        <v>887</v>
      </c>
      <c r="L293" s="129" t="s">
        <v>167</v>
      </c>
      <c r="M293" s="129" t="s">
        <v>168</v>
      </c>
      <c r="N293" s="129" t="s">
        <v>50</v>
      </c>
      <c r="O293" s="126" t="s">
        <v>51</v>
      </c>
      <c r="P293" s="127" t="s">
        <v>888</v>
      </c>
      <c r="Q293" s="130">
        <v>44893</v>
      </c>
      <c r="R293" s="130">
        <v>45137</v>
      </c>
      <c r="S293" s="153">
        <v>45828</v>
      </c>
      <c r="T293" s="154" t="s">
        <v>170</v>
      </c>
      <c r="U293" s="133" t="s">
        <v>889</v>
      </c>
      <c r="V293" s="133" t="s">
        <v>90</v>
      </c>
      <c r="W293" s="133">
        <v>1</v>
      </c>
      <c r="X293" s="156"/>
      <c r="Y293" s="156"/>
      <c r="AA293" s="124" t="s">
        <v>65</v>
      </c>
      <c r="AB293" s="127" t="s">
        <v>157</v>
      </c>
      <c r="AC293" s="126" t="s">
        <v>50</v>
      </c>
      <c r="AD293" s="134"/>
      <c r="AE293" s="134" t="str">
        <f t="shared" ca="1" si="2"/>
        <v/>
      </c>
      <c r="AF293" s="155"/>
      <c r="AG293" s="126"/>
      <c r="AH293" s="126"/>
      <c r="AI293" s="126"/>
      <c r="AJ293" s="126">
        <f t="shared" ca="1" si="3"/>
        <v>-168</v>
      </c>
      <c r="AK293" s="126" t="e">
        <f t="shared" ca="1" si="4"/>
        <v>#NAME?</v>
      </c>
      <c r="AL293" s="124" t="s">
        <v>787</v>
      </c>
      <c r="AM293" s="141">
        <v>45638</v>
      </c>
    </row>
    <row r="294" spans="1:39" ht="18.75" customHeight="1">
      <c r="A294" s="127" t="s">
        <v>157</v>
      </c>
      <c r="B294" s="125">
        <v>292</v>
      </c>
      <c r="C294" s="126" t="e">
        <f ca="1">IF(OR(H294&lt;&gt;"", J294&lt;&gt;"", O294&lt;&gt;""),
    _xludf.TEXTJOIN("-", TRUE,
        IF(H294="NO CONFORMIDAD", "NC", IF(H294="OBSERVACIÓN", "OB", "Error")),I294,
IF(O294="CORRECCIÓN", "C", IF(O294="ACCIÓN CORRECTIVA", "AC", IF(O294="ACCIÓN DE MEJORA", "AM","Error"))),
        VLOOKUP(E294, Opciones!A$1:B$13, 2, FALSE),
        VLOOKUP(M294, Opciones!D$1:E$92, 2, FALSE),
        YEAR(G294)
    ),
"")</f>
        <v>#NAME?</v>
      </c>
      <c r="D294" s="126" t="e">
        <f t="shared" ca="1" si="6"/>
        <v>#NAME?</v>
      </c>
      <c r="E294" s="96" t="s">
        <v>44</v>
      </c>
      <c r="F294" s="127" t="str">
        <f t="shared" si="19"/>
        <v>AUDITORÍA INTERNA PROCESO DE TALENTO HUMANO - GRUPO DE GESTIÓN HUMANA VIGENCIA 2022</v>
      </c>
      <c r="G294" s="128">
        <v>44854</v>
      </c>
      <c r="H294" s="129" t="s">
        <v>45</v>
      </c>
      <c r="I294" s="187">
        <v>19</v>
      </c>
      <c r="J294" s="127" t="s">
        <v>886</v>
      </c>
      <c r="K294" s="127" t="s">
        <v>887</v>
      </c>
      <c r="L294" s="129" t="s">
        <v>167</v>
      </c>
      <c r="M294" s="129" t="s">
        <v>168</v>
      </c>
      <c r="N294" s="129" t="s">
        <v>50</v>
      </c>
      <c r="O294" s="126" t="s">
        <v>87</v>
      </c>
      <c r="P294" s="127" t="s">
        <v>890</v>
      </c>
      <c r="Q294" s="130">
        <v>44893</v>
      </c>
      <c r="R294" s="130">
        <v>45137</v>
      </c>
      <c r="S294" s="153">
        <v>45828</v>
      </c>
      <c r="T294" s="154" t="s">
        <v>170</v>
      </c>
      <c r="U294" s="133" t="s">
        <v>891</v>
      </c>
      <c r="V294" s="133" t="s">
        <v>90</v>
      </c>
      <c r="W294" s="133">
        <v>1</v>
      </c>
      <c r="X294" s="156"/>
      <c r="Y294" s="156"/>
      <c r="AA294" s="124" t="s">
        <v>65</v>
      </c>
      <c r="AB294" s="127" t="s">
        <v>157</v>
      </c>
      <c r="AC294" s="126" t="s">
        <v>50</v>
      </c>
      <c r="AD294" s="134"/>
      <c r="AE294" s="134" t="str">
        <f t="shared" ca="1" si="2"/>
        <v/>
      </c>
      <c r="AF294" s="155"/>
      <c r="AG294" s="126"/>
      <c r="AH294" s="126"/>
      <c r="AI294" s="126"/>
      <c r="AJ294" s="126">
        <f t="shared" ca="1" si="3"/>
        <v>-168</v>
      </c>
      <c r="AK294" s="126" t="e">
        <f t="shared" ca="1" si="4"/>
        <v>#NAME?</v>
      </c>
      <c r="AL294" s="124" t="s">
        <v>787</v>
      </c>
      <c r="AM294" s="141">
        <v>45638</v>
      </c>
    </row>
    <row r="295" spans="1:39" ht="18.75" customHeight="1">
      <c r="A295" s="127" t="s">
        <v>157</v>
      </c>
      <c r="B295" s="125">
        <v>293</v>
      </c>
      <c r="C295" s="126" t="e">
        <f ca="1">IF(OR(H295&lt;&gt;"", J295&lt;&gt;"", O295&lt;&gt;""),
    _xludf.TEXTJOIN("-", TRUE,
        IF(H295="NO CONFORMIDAD", "NC", IF(H295="OBSERVACIÓN", "OB", "Error")),I295,
IF(O295="CORRECCIÓN", "C", IF(O295="ACCIÓN CORRECTIVA", "AC", IF(O295="ACCIÓN DE MEJORA", "AM","Error"))),
        VLOOKUP(E295, Opciones!A$1:B$13, 2, FALSE),
        VLOOKUP(M295, Opciones!D$1:E$92, 2, FALSE),
        YEAR(G295)
    ),
"")</f>
        <v>#NAME?</v>
      </c>
      <c r="D295" s="126" t="e">
        <f t="shared" ca="1" si="6"/>
        <v>#NAME?</v>
      </c>
      <c r="E295" s="96" t="s">
        <v>44</v>
      </c>
      <c r="F295" s="127" t="str">
        <f t="shared" si="19"/>
        <v>AUDITORÍA INTERNA PROCESO DE TALENTO HUMANO - GRUPO DE GESTIÓN HUMANA VIGENCIA 2022</v>
      </c>
      <c r="G295" s="128">
        <v>44854</v>
      </c>
      <c r="H295" s="129" t="s">
        <v>45</v>
      </c>
      <c r="I295" s="187">
        <v>20</v>
      </c>
      <c r="J295" s="127" t="s">
        <v>892</v>
      </c>
      <c r="K295" s="127" t="s">
        <v>893</v>
      </c>
      <c r="L295" s="129" t="s">
        <v>167</v>
      </c>
      <c r="M295" s="129" t="s">
        <v>168</v>
      </c>
      <c r="N295" s="129" t="s">
        <v>50</v>
      </c>
      <c r="O295" s="126" t="s">
        <v>51</v>
      </c>
      <c r="P295" s="127" t="s">
        <v>894</v>
      </c>
      <c r="Q295" s="130">
        <v>44893</v>
      </c>
      <c r="R295" s="130">
        <v>45137</v>
      </c>
      <c r="S295" s="153">
        <v>45828</v>
      </c>
      <c r="T295" s="154" t="s">
        <v>170</v>
      </c>
      <c r="U295" s="133" t="s">
        <v>865</v>
      </c>
      <c r="V295" s="133" t="s">
        <v>90</v>
      </c>
      <c r="W295" s="133">
        <v>1</v>
      </c>
      <c r="X295" s="156"/>
      <c r="Y295" s="156"/>
      <c r="AA295" s="124" t="s">
        <v>65</v>
      </c>
      <c r="AB295" s="127" t="s">
        <v>157</v>
      </c>
      <c r="AC295" s="126" t="s">
        <v>50</v>
      </c>
      <c r="AD295" s="134"/>
      <c r="AE295" s="134" t="str">
        <f t="shared" ca="1" si="2"/>
        <v/>
      </c>
      <c r="AF295" s="155"/>
      <c r="AG295" s="126"/>
      <c r="AH295" s="126"/>
      <c r="AI295" s="126"/>
      <c r="AJ295" s="126">
        <f t="shared" ca="1" si="3"/>
        <v>-168</v>
      </c>
      <c r="AK295" s="126" t="e">
        <f t="shared" ca="1" si="4"/>
        <v>#NAME?</v>
      </c>
      <c r="AL295" s="124" t="s">
        <v>787</v>
      </c>
      <c r="AM295" s="141">
        <v>45638</v>
      </c>
    </row>
    <row r="296" spans="1:39" ht="18.75" customHeight="1">
      <c r="A296" s="127" t="s">
        <v>157</v>
      </c>
      <c r="B296" s="125">
        <v>294</v>
      </c>
      <c r="C296" s="126" t="e">
        <f ca="1">IF(OR(H296&lt;&gt;"", J296&lt;&gt;"", O296&lt;&gt;""),
    _xludf.TEXTJOIN("-", TRUE,
        IF(H296="NO CONFORMIDAD", "NC", IF(H296="OBSERVACIÓN", "OB", "Error")),I296,
IF(O296="CORRECCIÓN", "C", IF(O296="ACCIÓN CORRECTIVA", "AC", IF(O296="ACCIÓN DE MEJORA", "AM","Error"))),
        VLOOKUP(E296, Opciones!A$1:B$13, 2, FALSE),
        VLOOKUP(M296, Opciones!D$1:E$92, 2, FALSE),
        YEAR(G296)
    ),
"")</f>
        <v>#NAME?</v>
      </c>
      <c r="D296" s="126" t="e">
        <f t="shared" ca="1" si="6"/>
        <v>#NAME?</v>
      </c>
      <c r="E296" s="96" t="s">
        <v>44</v>
      </c>
      <c r="F296" s="127" t="str">
        <f t="shared" si="19"/>
        <v>AUDITORÍA INTERNA PROCESO DE TALENTO HUMANO - GRUPO DE GESTIÓN HUMANA VIGENCIA 2022</v>
      </c>
      <c r="G296" s="128">
        <v>44854</v>
      </c>
      <c r="H296" s="129" t="s">
        <v>45</v>
      </c>
      <c r="I296" s="187">
        <v>20</v>
      </c>
      <c r="J296" s="127" t="s">
        <v>892</v>
      </c>
      <c r="K296" s="127" t="s">
        <v>893</v>
      </c>
      <c r="L296" s="129" t="s">
        <v>167</v>
      </c>
      <c r="M296" s="129" t="s">
        <v>168</v>
      </c>
      <c r="N296" s="129" t="s">
        <v>50</v>
      </c>
      <c r="O296" s="126" t="s">
        <v>87</v>
      </c>
      <c r="P296" s="127" t="s">
        <v>895</v>
      </c>
      <c r="Q296" s="130">
        <v>44893</v>
      </c>
      <c r="R296" s="130">
        <v>45137</v>
      </c>
      <c r="S296" s="156"/>
      <c r="T296" s="157"/>
      <c r="U296" s="133" t="s">
        <v>896</v>
      </c>
      <c r="V296" s="133" t="s">
        <v>90</v>
      </c>
      <c r="W296" s="133">
        <v>1</v>
      </c>
      <c r="X296" s="153">
        <v>45320</v>
      </c>
      <c r="Y296" s="156" t="s">
        <v>897</v>
      </c>
      <c r="AA296" s="124" t="s">
        <v>65</v>
      </c>
      <c r="AB296" s="127" t="s">
        <v>157</v>
      </c>
      <c r="AC296" s="126" t="s">
        <v>50</v>
      </c>
      <c r="AD296" s="134"/>
      <c r="AE296" s="134" t="str">
        <f t="shared" ca="1" si="2"/>
        <v/>
      </c>
      <c r="AF296" s="137">
        <v>1</v>
      </c>
      <c r="AG296" s="126"/>
      <c r="AH296" s="126"/>
      <c r="AI296" s="126"/>
      <c r="AJ296" s="126" t="str">
        <f t="shared" ca="1" si="3"/>
        <v>CUMPLIDA</v>
      </c>
      <c r="AK296" s="126" t="e">
        <f t="shared" ca="1" si="4"/>
        <v>#NAME?</v>
      </c>
      <c r="AL296" s="124" t="s">
        <v>801</v>
      </c>
      <c r="AM296" s="141">
        <v>45638</v>
      </c>
    </row>
    <row r="297" spans="1:39" ht="18.75" customHeight="1">
      <c r="A297" s="127" t="s">
        <v>157</v>
      </c>
      <c r="B297" s="125">
        <v>295</v>
      </c>
      <c r="C297" s="126" t="e">
        <f ca="1">IF(OR(H297&lt;&gt;"", J297&lt;&gt;"", O297&lt;&gt;""),
    _xludf.TEXTJOIN("-", TRUE,
        IF(H297="NO CONFORMIDAD", "NC", IF(H297="OBSERVACIÓN", "OB", "Error")),I297,
IF(O297="CORRECCIÓN", "C", IF(O297="ACCIÓN CORRECTIVA", "AC", IF(O297="ACCIÓN DE MEJORA", "AM","Error"))),
        VLOOKUP(E297, Opciones!A$1:B$13, 2, FALSE),
        VLOOKUP(M297, Opciones!D$1:E$92, 2, FALSE),
        YEAR(G297)
    ),
"")</f>
        <v>#NAME?</v>
      </c>
      <c r="D297" s="126" t="e">
        <f t="shared" ca="1" si="6"/>
        <v>#NAME?</v>
      </c>
      <c r="E297" s="96" t="s">
        <v>44</v>
      </c>
      <c r="F297" s="127" t="str">
        <f t="shared" si="19"/>
        <v>AUDITORÍA INTERNA PROCESO DE TALENTO HUMANO - GRUPO DE GESTIÓN HUMANA VIGENCIA 2022</v>
      </c>
      <c r="G297" s="128">
        <v>44854</v>
      </c>
      <c r="H297" s="129" t="s">
        <v>45</v>
      </c>
      <c r="I297" s="187">
        <v>21</v>
      </c>
      <c r="J297" s="127" t="s">
        <v>898</v>
      </c>
      <c r="K297" s="127" t="s">
        <v>899</v>
      </c>
      <c r="L297" s="129" t="s">
        <v>167</v>
      </c>
      <c r="M297" s="129" t="s">
        <v>168</v>
      </c>
      <c r="N297" s="129" t="s">
        <v>50</v>
      </c>
      <c r="O297" s="126" t="s">
        <v>51</v>
      </c>
      <c r="P297" s="127" t="s">
        <v>900</v>
      </c>
      <c r="Q297" s="130">
        <v>44893</v>
      </c>
      <c r="R297" s="130">
        <v>45137</v>
      </c>
      <c r="S297" s="153">
        <v>45828</v>
      </c>
      <c r="T297" s="154" t="s">
        <v>170</v>
      </c>
      <c r="U297" s="133" t="s">
        <v>901</v>
      </c>
      <c r="V297" s="133" t="s">
        <v>90</v>
      </c>
      <c r="W297" s="133">
        <v>1</v>
      </c>
      <c r="X297" s="156"/>
      <c r="Y297" s="156"/>
      <c r="AA297" s="124" t="s">
        <v>65</v>
      </c>
      <c r="AB297" s="127" t="s">
        <v>157</v>
      </c>
      <c r="AC297" s="126" t="s">
        <v>50</v>
      </c>
      <c r="AD297" s="134"/>
      <c r="AE297" s="134" t="str">
        <f t="shared" ca="1" si="2"/>
        <v/>
      </c>
      <c r="AF297" s="155"/>
      <c r="AG297" s="126"/>
      <c r="AH297" s="126"/>
      <c r="AI297" s="126"/>
      <c r="AJ297" s="126">
        <f t="shared" ca="1" si="3"/>
        <v>-168</v>
      </c>
      <c r="AK297" s="126" t="e">
        <f t="shared" ca="1" si="4"/>
        <v>#NAME?</v>
      </c>
      <c r="AL297" s="124" t="s">
        <v>787</v>
      </c>
      <c r="AM297" s="141">
        <v>45638</v>
      </c>
    </row>
    <row r="298" spans="1:39" ht="18.75" customHeight="1">
      <c r="A298" s="127" t="s">
        <v>157</v>
      </c>
      <c r="B298" s="125">
        <v>296</v>
      </c>
      <c r="C298" s="126" t="e">
        <f ca="1">IF(OR(H298&lt;&gt;"", J298&lt;&gt;"", O298&lt;&gt;""),
    _xludf.TEXTJOIN("-", TRUE,
        IF(H298="NO CONFORMIDAD", "NC", IF(H298="OBSERVACIÓN", "OB", "Error")),I298,
IF(O298="CORRECCIÓN", "C", IF(O298="ACCIÓN CORRECTIVA", "AC", IF(O298="ACCIÓN DE MEJORA", "AM","Error"))),
        VLOOKUP(E298, Opciones!A$1:B$13, 2, FALSE),
        VLOOKUP(M298, Opciones!D$1:E$92, 2, FALSE),
        YEAR(G298)
    ),
"")</f>
        <v>#NAME?</v>
      </c>
      <c r="D298" s="126" t="e">
        <f t="shared" ca="1" si="6"/>
        <v>#NAME?</v>
      </c>
      <c r="E298" s="96" t="s">
        <v>44</v>
      </c>
      <c r="F298" s="127" t="str">
        <f t="shared" si="19"/>
        <v>AUDITORÍA INTERNA PROCESO DE TALENTO HUMANO - GRUPO DE GESTIÓN HUMANA VIGENCIA 2022</v>
      </c>
      <c r="G298" s="128">
        <v>44854</v>
      </c>
      <c r="H298" s="129" t="s">
        <v>45</v>
      </c>
      <c r="I298" s="187">
        <v>21</v>
      </c>
      <c r="J298" s="127" t="s">
        <v>898</v>
      </c>
      <c r="K298" s="127" t="s">
        <v>899</v>
      </c>
      <c r="L298" s="129" t="s">
        <v>167</v>
      </c>
      <c r="M298" s="129" t="s">
        <v>168</v>
      </c>
      <c r="N298" s="129" t="s">
        <v>50</v>
      </c>
      <c r="O298" s="126" t="s">
        <v>87</v>
      </c>
      <c r="P298" s="127" t="s">
        <v>902</v>
      </c>
      <c r="Q298" s="130">
        <v>44893</v>
      </c>
      <c r="R298" s="130">
        <v>45137</v>
      </c>
      <c r="S298" s="153">
        <v>45828</v>
      </c>
      <c r="T298" s="154" t="s">
        <v>170</v>
      </c>
      <c r="U298" s="133" t="s">
        <v>821</v>
      </c>
      <c r="V298" s="133" t="s">
        <v>90</v>
      </c>
      <c r="W298" s="133">
        <v>1</v>
      </c>
      <c r="X298" s="156"/>
      <c r="Y298" s="156"/>
      <c r="AA298" s="124" t="s">
        <v>65</v>
      </c>
      <c r="AB298" s="127" t="s">
        <v>157</v>
      </c>
      <c r="AC298" s="126" t="s">
        <v>50</v>
      </c>
      <c r="AD298" s="134"/>
      <c r="AE298" s="134" t="str">
        <f t="shared" ca="1" si="2"/>
        <v/>
      </c>
      <c r="AF298" s="155"/>
      <c r="AG298" s="126"/>
      <c r="AH298" s="126"/>
      <c r="AI298" s="126"/>
      <c r="AJ298" s="126">
        <f t="shared" ca="1" si="3"/>
        <v>-168</v>
      </c>
      <c r="AK298" s="126" t="e">
        <f t="shared" ca="1" si="4"/>
        <v>#NAME?</v>
      </c>
      <c r="AL298" s="124" t="s">
        <v>787</v>
      </c>
      <c r="AM298" s="141">
        <v>45638</v>
      </c>
    </row>
    <row r="299" spans="1:39" ht="18.75" customHeight="1">
      <c r="A299" s="127" t="s">
        <v>157</v>
      </c>
      <c r="B299" s="125">
        <v>297</v>
      </c>
      <c r="C299" s="126" t="e">
        <f ca="1">IF(OR(H299&lt;&gt;"", J299&lt;&gt;"", O299&lt;&gt;""),
    _xludf.TEXTJOIN("-", TRUE,
        IF(H299="NO CONFORMIDAD", "NC", IF(H299="OBSERVACIÓN", "OB", "Error")),I299,
IF(O299="CORRECCIÓN", "C", IF(O299="ACCIÓN CORRECTIVA", "AC", IF(O299="ACCIÓN DE MEJORA", "AM","Error"))),
        VLOOKUP(E299, Opciones!A$1:B$13, 2, FALSE),
        VLOOKUP(M299, Opciones!D$1:E$92, 2, FALSE),
        YEAR(G299)
    ),
"")</f>
        <v>#NAME?</v>
      </c>
      <c r="D299" s="126" t="e">
        <f t="shared" ca="1" si="6"/>
        <v>#NAME?</v>
      </c>
      <c r="E299" s="96" t="s">
        <v>44</v>
      </c>
      <c r="F299" s="127" t="str">
        <f t="shared" si="19"/>
        <v>AUDITORÍA INTERNA PROCESO DE TALENTO HUMANO - GRUPO DE GESTIÓN HUMANA VIGENCIA 2022</v>
      </c>
      <c r="G299" s="128">
        <v>44854</v>
      </c>
      <c r="H299" s="129" t="s">
        <v>45</v>
      </c>
      <c r="I299" s="187">
        <v>22</v>
      </c>
      <c r="J299" s="127" t="s">
        <v>903</v>
      </c>
      <c r="K299" s="127" t="s">
        <v>904</v>
      </c>
      <c r="L299" s="129" t="s">
        <v>167</v>
      </c>
      <c r="M299" s="129" t="s">
        <v>168</v>
      </c>
      <c r="N299" s="129" t="s">
        <v>50</v>
      </c>
      <c r="O299" s="126" t="s">
        <v>51</v>
      </c>
      <c r="P299" s="127" t="s">
        <v>905</v>
      </c>
      <c r="Q299" s="130">
        <v>44893</v>
      </c>
      <c r="R299" s="130">
        <v>45137</v>
      </c>
      <c r="S299" s="153">
        <v>45828</v>
      </c>
      <c r="T299" s="154" t="s">
        <v>170</v>
      </c>
      <c r="U299" s="133" t="s">
        <v>821</v>
      </c>
      <c r="V299" s="133" t="s">
        <v>90</v>
      </c>
      <c r="W299" s="133">
        <v>1</v>
      </c>
      <c r="X299" s="156"/>
      <c r="Y299" s="156"/>
      <c r="AA299" s="124" t="s">
        <v>65</v>
      </c>
      <c r="AB299" s="127" t="s">
        <v>157</v>
      </c>
      <c r="AC299" s="126" t="s">
        <v>50</v>
      </c>
      <c r="AD299" s="134"/>
      <c r="AE299" s="134" t="str">
        <f t="shared" ca="1" si="2"/>
        <v/>
      </c>
      <c r="AF299" s="155"/>
      <c r="AG299" s="126"/>
      <c r="AH299" s="126"/>
      <c r="AI299" s="126"/>
      <c r="AJ299" s="126">
        <f t="shared" ca="1" si="3"/>
        <v>-168</v>
      </c>
      <c r="AK299" s="126" t="e">
        <f t="shared" ca="1" si="4"/>
        <v>#NAME?</v>
      </c>
      <c r="AL299" s="124" t="s">
        <v>787</v>
      </c>
      <c r="AM299" s="141">
        <v>45638</v>
      </c>
    </row>
    <row r="300" spans="1:39" ht="18.75" customHeight="1">
      <c r="A300" s="127" t="s">
        <v>157</v>
      </c>
      <c r="B300" s="125">
        <v>298</v>
      </c>
      <c r="C300" s="126" t="e">
        <f ca="1">IF(OR(H300&lt;&gt;"", J300&lt;&gt;"", O300&lt;&gt;""),
    _xludf.TEXTJOIN("-", TRUE,
        IF(H300="NO CONFORMIDAD", "NC", IF(H300="OBSERVACIÓN", "OB", "Error")),I300,
IF(O300="CORRECCIÓN", "C", IF(O300="ACCIÓN CORRECTIVA", "AC", IF(O300="ACCIÓN DE MEJORA", "AM","Error"))),
        VLOOKUP(E300, Opciones!A$1:B$13, 2, FALSE),
        VLOOKUP(M300, Opciones!D$1:E$92, 2, FALSE),
        YEAR(G300)
    ),
"")</f>
        <v>#NAME?</v>
      </c>
      <c r="D300" s="126" t="e">
        <f t="shared" ca="1" si="6"/>
        <v>#NAME?</v>
      </c>
      <c r="E300" s="96" t="s">
        <v>44</v>
      </c>
      <c r="F300" s="127" t="str">
        <f t="shared" si="19"/>
        <v>AUDITORÍA INTERNA PROCESO DE TALENTO HUMANO - GRUPO DE GESTIÓN HUMANA VIGENCIA 2022</v>
      </c>
      <c r="G300" s="128">
        <v>44854</v>
      </c>
      <c r="H300" s="129" t="s">
        <v>45</v>
      </c>
      <c r="I300" s="187">
        <v>22</v>
      </c>
      <c r="J300" s="127" t="s">
        <v>903</v>
      </c>
      <c r="K300" s="127" t="s">
        <v>904</v>
      </c>
      <c r="L300" s="129" t="s">
        <v>167</v>
      </c>
      <c r="M300" s="129" t="s">
        <v>168</v>
      </c>
      <c r="N300" s="129" t="s">
        <v>50</v>
      </c>
      <c r="O300" s="126" t="s">
        <v>87</v>
      </c>
      <c r="P300" s="127" t="s">
        <v>906</v>
      </c>
      <c r="Q300" s="130">
        <v>44893</v>
      </c>
      <c r="R300" s="130">
        <v>45137</v>
      </c>
      <c r="S300" s="153">
        <v>45828</v>
      </c>
      <c r="T300" s="154" t="s">
        <v>170</v>
      </c>
      <c r="U300" s="133" t="s">
        <v>823</v>
      </c>
      <c r="V300" s="133" t="s">
        <v>90</v>
      </c>
      <c r="W300" s="133">
        <v>2</v>
      </c>
      <c r="X300" s="156"/>
      <c r="Y300" s="156"/>
      <c r="AA300" s="124" t="s">
        <v>65</v>
      </c>
      <c r="AB300" s="127" t="s">
        <v>157</v>
      </c>
      <c r="AC300" s="126" t="s">
        <v>50</v>
      </c>
      <c r="AD300" s="134"/>
      <c r="AE300" s="134" t="str">
        <f t="shared" ca="1" si="2"/>
        <v/>
      </c>
      <c r="AF300" s="155"/>
      <c r="AG300" s="126"/>
      <c r="AH300" s="126"/>
      <c r="AI300" s="126"/>
      <c r="AJ300" s="126">
        <f t="shared" ca="1" si="3"/>
        <v>-168</v>
      </c>
      <c r="AK300" s="126" t="e">
        <f t="shared" ca="1" si="4"/>
        <v>#NAME?</v>
      </c>
      <c r="AL300" s="124" t="s">
        <v>907</v>
      </c>
      <c r="AM300" s="141">
        <v>45638</v>
      </c>
    </row>
    <row r="301" spans="1:39" ht="18.75" customHeight="1">
      <c r="A301" s="127" t="s">
        <v>157</v>
      </c>
      <c r="B301" s="125">
        <v>299</v>
      </c>
      <c r="C301" s="126" t="e">
        <f ca="1">IF(OR(H301&lt;&gt;"", J301&lt;&gt;"", O301&lt;&gt;""),
    _xludf.TEXTJOIN("-", TRUE,
        IF(H301="NO CONFORMIDAD", "NC", IF(H301="OBSERVACIÓN", "OB", "Error")),I301,
IF(O301="CORRECCIÓN", "C", IF(O301="ACCIÓN CORRECTIVA", "AC", IF(O301="ACCIÓN DE MEJORA", "AM","Error"))),
        VLOOKUP(E301, Opciones!A$1:B$13, 2, FALSE),
        VLOOKUP(M301, Opciones!D$1:E$92, 2, FALSE),
        YEAR(G301)
    ),
"")</f>
        <v>#NAME?</v>
      </c>
      <c r="D301" s="126" t="e">
        <f t="shared" ca="1" si="6"/>
        <v>#NAME?</v>
      </c>
      <c r="E301" s="96" t="s">
        <v>44</v>
      </c>
      <c r="F301" s="127" t="str">
        <f t="shared" si="19"/>
        <v>AUDITORÍA INTERNA PROCESO DE TALENTO HUMANO - GRUPO DE GESTIÓN HUMANA VIGENCIA 2022</v>
      </c>
      <c r="G301" s="128">
        <v>44854</v>
      </c>
      <c r="H301" s="129" t="s">
        <v>290</v>
      </c>
      <c r="I301" s="187">
        <v>1</v>
      </c>
      <c r="J301" s="127" t="s">
        <v>908</v>
      </c>
      <c r="K301" s="127">
        <v>0</v>
      </c>
      <c r="L301" s="129" t="s">
        <v>167</v>
      </c>
      <c r="M301" s="129" t="s">
        <v>168</v>
      </c>
      <c r="N301" s="129" t="s">
        <v>50</v>
      </c>
      <c r="O301" s="126" t="s">
        <v>87</v>
      </c>
      <c r="P301" s="127" t="s">
        <v>909</v>
      </c>
      <c r="Q301" s="130">
        <v>44893</v>
      </c>
      <c r="R301" s="130">
        <v>45137</v>
      </c>
      <c r="S301" s="153">
        <v>45828</v>
      </c>
      <c r="T301" s="154" t="s">
        <v>170</v>
      </c>
      <c r="U301" s="133" t="s">
        <v>910</v>
      </c>
      <c r="V301" s="133" t="s">
        <v>90</v>
      </c>
      <c r="W301" s="133">
        <v>1</v>
      </c>
      <c r="X301" s="156"/>
      <c r="Y301" s="156"/>
      <c r="AA301" s="124" t="s">
        <v>65</v>
      </c>
      <c r="AB301" s="127" t="s">
        <v>157</v>
      </c>
      <c r="AC301" s="126" t="s">
        <v>50</v>
      </c>
      <c r="AD301" s="134"/>
      <c r="AE301" s="134" t="str">
        <f t="shared" ca="1" si="2"/>
        <v/>
      </c>
      <c r="AF301" s="155"/>
      <c r="AG301" s="126"/>
      <c r="AH301" s="126"/>
      <c r="AI301" s="126"/>
      <c r="AJ301" s="126">
        <f t="shared" ca="1" si="3"/>
        <v>-168</v>
      </c>
      <c r="AK301" s="126" t="e">
        <f t="shared" ca="1" si="4"/>
        <v>#NAME?</v>
      </c>
      <c r="AL301" s="124" t="s">
        <v>787</v>
      </c>
      <c r="AM301" s="141">
        <v>45638</v>
      </c>
    </row>
    <row r="302" spans="1:39" ht="18.75" customHeight="1">
      <c r="A302" s="127" t="s">
        <v>157</v>
      </c>
      <c r="B302" s="125">
        <v>300</v>
      </c>
      <c r="C302" s="126" t="e">
        <f ca="1">IF(OR(H302&lt;&gt;"", J302&lt;&gt;"", O302&lt;&gt;""),
    _xludf.TEXTJOIN("-", TRUE,
        IF(H302="NO CONFORMIDAD", "NC", IF(H302="OBSERVACIÓN", "OB", "Error")),I302,
IF(O302="CORRECCIÓN", "C", IF(O302="ACCIÓN CORRECTIVA", "AC", IF(O302="ACCIÓN DE MEJORA", "AM","Error"))),
        VLOOKUP(E302, Opciones!A$1:B$13, 2, FALSE),
        VLOOKUP(M302, Opciones!D$1:E$92, 2, FALSE),
        YEAR(G302)
    ),
"")</f>
        <v>#NAME?</v>
      </c>
      <c r="D302" s="126" t="e">
        <f t="shared" ca="1" si="6"/>
        <v>#NAME?</v>
      </c>
      <c r="E302" s="96" t="s">
        <v>44</v>
      </c>
      <c r="F302" s="127" t="str">
        <f t="shared" si="19"/>
        <v>AUDITORÍA INTERNA PROCESO DE TALENTO HUMANO - GRUPO DE GESTIÓN HUMANA VIGENCIA 2022</v>
      </c>
      <c r="G302" s="128">
        <v>44854</v>
      </c>
      <c r="H302" s="129" t="s">
        <v>290</v>
      </c>
      <c r="I302" s="187">
        <v>2</v>
      </c>
      <c r="J302" s="127" t="s">
        <v>911</v>
      </c>
      <c r="K302" s="127">
        <v>0</v>
      </c>
      <c r="L302" s="129" t="s">
        <v>167</v>
      </c>
      <c r="M302" s="129" t="s">
        <v>168</v>
      </c>
      <c r="N302" s="129" t="s">
        <v>50</v>
      </c>
      <c r="O302" s="126" t="s">
        <v>87</v>
      </c>
      <c r="P302" s="127" t="s">
        <v>909</v>
      </c>
      <c r="Q302" s="130">
        <v>44893</v>
      </c>
      <c r="R302" s="130">
        <v>45137</v>
      </c>
      <c r="S302" s="153">
        <v>45828</v>
      </c>
      <c r="T302" s="154" t="s">
        <v>170</v>
      </c>
      <c r="U302" s="133" t="s">
        <v>910</v>
      </c>
      <c r="V302" s="133" t="s">
        <v>90</v>
      </c>
      <c r="W302" s="133">
        <v>1</v>
      </c>
      <c r="X302" s="156"/>
      <c r="Y302" s="156"/>
      <c r="AA302" s="124" t="s">
        <v>65</v>
      </c>
      <c r="AB302" s="127" t="s">
        <v>157</v>
      </c>
      <c r="AC302" s="126" t="s">
        <v>50</v>
      </c>
      <c r="AD302" s="134"/>
      <c r="AE302" s="134" t="str">
        <f t="shared" ca="1" si="2"/>
        <v/>
      </c>
      <c r="AF302" s="155"/>
      <c r="AG302" s="126"/>
      <c r="AH302" s="126"/>
      <c r="AI302" s="126"/>
      <c r="AJ302" s="126">
        <f t="shared" ca="1" si="3"/>
        <v>-168</v>
      </c>
      <c r="AK302" s="126" t="e">
        <f t="shared" ca="1" si="4"/>
        <v>#NAME?</v>
      </c>
      <c r="AL302" s="124" t="s">
        <v>787</v>
      </c>
      <c r="AM302" s="141">
        <v>45638</v>
      </c>
    </row>
    <row r="303" spans="1:39" ht="18.75" customHeight="1">
      <c r="A303" s="127" t="s">
        <v>157</v>
      </c>
      <c r="B303" s="125">
        <v>301</v>
      </c>
      <c r="C303" s="126" t="e">
        <f ca="1">IF(OR(H303&lt;&gt;"", J303&lt;&gt;"", O303&lt;&gt;""),
    _xludf.TEXTJOIN("-", TRUE,
        IF(H303="NO CONFORMIDAD", "NC", IF(H303="OBSERVACIÓN", "OB", "Error")),I303,
IF(O303="CORRECCIÓN", "C", IF(O303="ACCIÓN CORRECTIVA", "AC", IF(O303="ACCIÓN DE MEJORA", "AM","Error"))),
        VLOOKUP(E303, Opciones!A$1:B$13, 2, FALSE),
        VLOOKUP(M303, Opciones!D$1:E$92, 2, FALSE),
        YEAR(G303)
    ),
"")</f>
        <v>#NAME?</v>
      </c>
      <c r="D303" s="126" t="e">
        <f t="shared" ca="1" si="6"/>
        <v>#NAME?</v>
      </c>
      <c r="E303" s="96" t="s">
        <v>44</v>
      </c>
      <c r="F303" s="127" t="str">
        <f t="shared" si="19"/>
        <v>AUDITORÍA INTERNA PROCESO DE TALENTO HUMANO - GRUPO DE GESTIÓN HUMANA VIGENCIA 2022</v>
      </c>
      <c r="G303" s="128">
        <v>44854</v>
      </c>
      <c r="H303" s="129" t="s">
        <v>45</v>
      </c>
      <c r="I303" s="187">
        <v>23</v>
      </c>
      <c r="J303" s="127" t="s">
        <v>912</v>
      </c>
      <c r="K303" s="127" t="s">
        <v>913</v>
      </c>
      <c r="L303" s="129" t="s">
        <v>167</v>
      </c>
      <c r="M303" s="129" t="s">
        <v>168</v>
      </c>
      <c r="N303" s="129" t="s">
        <v>50</v>
      </c>
      <c r="O303" s="126" t="s">
        <v>51</v>
      </c>
      <c r="P303" s="127" t="s">
        <v>914</v>
      </c>
      <c r="Q303" s="130">
        <v>44893</v>
      </c>
      <c r="R303" s="130">
        <v>45137</v>
      </c>
      <c r="S303" s="153">
        <v>45828</v>
      </c>
      <c r="T303" s="154" t="s">
        <v>170</v>
      </c>
      <c r="U303" s="133" t="s">
        <v>915</v>
      </c>
      <c r="V303" s="133" t="s">
        <v>90</v>
      </c>
      <c r="W303" s="133">
        <v>1</v>
      </c>
      <c r="X303" s="156"/>
      <c r="Y303" s="156"/>
      <c r="AA303" s="124" t="s">
        <v>65</v>
      </c>
      <c r="AB303" s="127" t="s">
        <v>157</v>
      </c>
      <c r="AC303" s="126" t="s">
        <v>50</v>
      </c>
      <c r="AD303" s="134"/>
      <c r="AE303" s="134" t="str">
        <f t="shared" ca="1" si="2"/>
        <v/>
      </c>
      <c r="AF303" s="155"/>
      <c r="AG303" s="126"/>
      <c r="AH303" s="126"/>
      <c r="AI303" s="126"/>
      <c r="AJ303" s="126">
        <f t="shared" ca="1" si="3"/>
        <v>-168</v>
      </c>
      <c r="AK303" s="126" t="e">
        <f t="shared" ca="1" si="4"/>
        <v>#NAME?</v>
      </c>
      <c r="AL303" s="124" t="s">
        <v>787</v>
      </c>
      <c r="AM303" s="141">
        <v>45638</v>
      </c>
    </row>
    <row r="304" spans="1:39" ht="18.75" customHeight="1">
      <c r="A304" s="127" t="s">
        <v>157</v>
      </c>
      <c r="B304" s="125">
        <v>302</v>
      </c>
      <c r="C304" s="126" t="e">
        <f ca="1">IF(OR(H304&lt;&gt;"", J304&lt;&gt;"", O304&lt;&gt;""),
    _xludf.TEXTJOIN("-", TRUE,
        IF(H304="NO CONFORMIDAD", "NC", IF(H304="OBSERVACIÓN", "OB", "Error")),I304,
IF(O304="CORRECCIÓN", "C", IF(O304="ACCIÓN CORRECTIVA", "AC", IF(O304="ACCIÓN DE MEJORA", "AM","Error"))),
        VLOOKUP(E304, Opciones!A$1:B$13, 2, FALSE),
        VLOOKUP(M304, Opciones!D$1:E$92, 2, FALSE),
        YEAR(G304)
    ),
"")</f>
        <v>#NAME?</v>
      </c>
      <c r="D304" s="126" t="e">
        <f t="shared" ca="1" si="6"/>
        <v>#NAME?</v>
      </c>
      <c r="E304" s="96" t="s">
        <v>44</v>
      </c>
      <c r="F304" s="127" t="str">
        <f t="shared" si="19"/>
        <v>AUDITORÍA INTERNA PROCESO DE TALENTO HUMANO - GRUPO DE GESTIÓN HUMANA VIGENCIA 2022</v>
      </c>
      <c r="G304" s="128">
        <v>44854</v>
      </c>
      <c r="H304" s="129" t="s">
        <v>45</v>
      </c>
      <c r="I304" s="187">
        <v>23</v>
      </c>
      <c r="J304" s="127" t="s">
        <v>912</v>
      </c>
      <c r="K304" s="127" t="s">
        <v>913</v>
      </c>
      <c r="L304" s="129" t="s">
        <v>167</v>
      </c>
      <c r="M304" s="129" t="s">
        <v>168</v>
      </c>
      <c r="N304" s="129" t="s">
        <v>50</v>
      </c>
      <c r="O304" s="126" t="s">
        <v>87</v>
      </c>
      <c r="P304" s="127" t="s">
        <v>916</v>
      </c>
      <c r="Q304" s="130">
        <v>44893</v>
      </c>
      <c r="R304" s="130">
        <v>45137</v>
      </c>
      <c r="S304" s="153">
        <v>45828</v>
      </c>
      <c r="T304" s="154" t="s">
        <v>170</v>
      </c>
      <c r="U304" s="133" t="s">
        <v>917</v>
      </c>
      <c r="V304" s="133" t="s">
        <v>90</v>
      </c>
      <c r="W304" s="133">
        <v>1</v>
      </c>
      <c r="X304" s="156"/>
      <c r="Y304" s="156"/>
      <c r="AA304" s="124" t="s">
        <v>65</v>
      </c>
      <c r="AB304" s="127" t="s">
        <v>157</v>
      </c>
      <c r="AC304" s="126" t="s">
        <v>50</v>
      </c>
      <c r="AD304" s="134"/>
      <c r="AE304" s="134" t="str">
        <f t="shared" ca="1" si="2"/>
        <v/>
      </c>
      <c r="AF304" s="155"/>
      <c r="AG304" s="126"/>
      <c r="AH304" s="126"/>
      <c r="AI304" s="126"/>
      <c r="AJ304" s="126">
        <f t="shared" ca="1" si="3"/>
        <v>-168</v>
      </c>
      <c r="AK304" s="126" t="e">
        <f t="shared" ca="1" si="4"/>
        <v>#NAME?</v>
      </c>
      <c r="AL304" s="124" t="s">
        <v>787</v>
      </c>
      <c r="AM304" s="141">
        <v>45638</v>
      </c>
    </row>
    <row r="305" spans="1:39" ht="18.75" customHeight="1">
      <c r="A305" s="127" t="s">
        <v>157</v>
      </c>
      <c r="B305" s="125">
        <v>303</v>
      </c>
      <c r="C305" s="126" t="e">
        <f ca="1">IF(OR(H305&lt;&gt;"", J305&lt;&gt;"", O305&lt;&gt;""),
    _xludf.TEXTJOIN("-", TRUE,
        IF(H305="NO CONFORMIDAD", "NC", IF(H305="OBSERVACIÓN", "OB", "Error")),I305,
IF(O305="CORRECCIÓN", "C", IF(O305="ACCIÓN CORRECTIVA", "AC", IF(O305="ACCIÓN DE MEJORA", "AM","Error"))),
        VLOOKUP(E305, Opciones!A$1:B$13, 2, FALSE),
        VLOOKUP(M305, Opciones!D$1:E$92, 2, FALSE),
        YEAR(G305)
    ),
"")</f>
        <v>#NAME?</v>
      </c>
      <c r="D305" s="126" t="e">
        <f t="shared" ca="1" si="6"/>
        <v>#NAME?</v>
      </c>
      <c r="E305" s="96" t="s">
        <v>44</v>
      </c>
      <c r="F305" s="127" t="str">
        <f t="shared" si="19"/>
        <v>AUDITORÍA INTERNA PROCESO DE TALENTO HUMANO - GRUPO DE GESTIÓN HUMANA VIGENCIA 2022</v>
      </c>
      <c r="G305" s="128">
        <v>44854</v>
      </c>
      <c r="H305" s="129" t="s">
        <v>45</v>
      </c>
      <c r="I305" s="187">
        <v>24</v>
      </c>
      <c r="J305" s="127" t="s">
        <v>918</v>
      </c>
      <c r="K305" s="127" t="s">
        <v>919</v>
      </c>
      <c r="L305" s="129" t="s">
        <v>167</v>
      </c>
      <c r="M305" s="129" t="s">
        <v>168</v>
      </c>
      <c r="N305" s="129" t="s">
        <v>50</v>
      </c>
      <c r="O305" s="126" t="s">
        <v>51</v>
      </c>
      <c r="P305" s="127" t="s">
        <v>920</v>
      </c>
      <c r="Q305" s="130">
        <v>44893</v>
      </c>
      <c r="R305" s="130">
        <v>45137</v>
      </c>
      <c r="S305" s="156"/>
      <c r="T305" s="157"/>
      <c r="U305" s="133" t="s">
        <v>821</v>
      </c>
      <c r="V305" s="133" t="s">
        <v>90</v>
      </c>
      <c r="W305" s="133">
        <v>1</v>
      </c>
      <c r="X305" s="153">
        <v>45320</v>
      </c>
      <c r="Y305" s="156" t="s">
        <v>921</v>
      </c>
      <c r="AA305" s="124" t="s">
        <v>65</v>
      </c>
      <c r="AB305" s="127" t="s">
        <v>157</v>
      </c>
      <c r="AC305" s="126" t="s">
        <v>50</v>
      </c>
      <c r="AD305" s="134"/>
      <c r="AE305" s="134" t="str">
        <f t="shared" ca="1" si="2"/>
        <v/>
      </c>
      <c r="AF305" s="137">
        <v>1</v>
      </c>
      <c r="AG305" s="126"/>
      <c r="AH305" s="126"/>
      <c r="AI305" s="126"/>
      <c r="AJ305" s="126" t="str">
        <f t="shared" ca="1" si="3"/>
        <v>CUMPLIDA</v>
      </c>
      <c r="AK305" s="126" t="e">
        <f t="shared" ca="1" si="4"/>
        <v>#NAME?</v>
      </c>
      <c r="AL305" s="124" t="s">
        <v>801</v>
      </c>
      <c r="AM305" s="141">
        <v>45638</v>
      </c>
    </row>
    <row r="306" spans="1:39" ht="18.75" customHeight="1">
      <c r="A306" s="127" t="s">
        <v>157</v>
      </c>
      <c r="B306" s="125">
        <v>304</v>
      </c>
      <c r="C306" s="126" t="e">
        <f ca="1">IF(OR(H306&lt;&gt;"", J306&lt;&gt;"", O306&lt;&gt;""),
    _xludf.TEXTJOIN("-", TRUE,
        IF(H306="NO CONFORMIDAD", "NC", IF(H306="OBSERVACIÓN", "OB", "Error")),I306,
IF(O306="CORRECCIÓN", "C", IF(O306="ACCIÓN CORRECTIVA", "AC", IF(O306="ACCIÓN DE MEJORA", "AM","Error"))),
        VLOOKUP(E306, Opciones!A$1:B$13, 2, FALSE),
        VLOOKUP(M306, Opciones!D$1:E$92, 2, FALSE),
        YEAR(G306)
    ),
"")</f>
        <v>#NAME?</v>
      </c>
      <c r="D306" s="126" t="e">
        <f t="shared" ca="1" si="6"/>
        <v>#NAME?</v>
      </c>
      <c r="E306" s="96" t="s">
        <v>44</v>
      </c>
      <c r="F306" s="127" t="str">
        <f t="shared" si="19"/>
        <v>AUDITORÍA INTERNA PROCESO DE TALENTO HUMANO - GRUPO DE GESTIÓN HUMANA VIGENCIA 2022</v>
      </c>
      <c r="G306" s="128">
        <v>44854</v>
      </c>
      <c r="H306" s="129" t="s">
        <v>45</v>
      </c>
      <c r="I306" s="187">
        <v>24</v>
      </c>
      <c r="J306" s="127" t="s">
        <v>918</v>
      </c>
      <c r="K306" s="127" t="s">
        <v>919</v>
      </c>
      <c r="L306" s="129" t="s">
        <v>167</v>
      </c>
      <c r="M306" s="129" t="s">
        <v>168</v>
      </c>
      <c r="N306" s="129" t="s">
        <v>50</v>
      </c>
      <c r="O306" s="126" t="s">
        <v>87</v>
      </c>
      <c r="P306" s="127" t="s">
        <v>906</v>
      </c>
      <c r="Q306" s="130">
        <v>44893</v>
      </c>
      <c r="R306" s="130">
        <v>45137</v>
      </c>
      <c r="S306" s="153">
        <v>45828</v>
      </c>
      <c r="T306" s="154" t="s">
        <v>170</v>
      </c>
      <c r="U306" s="133" t="s">
        <v>823</v>
      </c>
      <c r="V306" s="133" t="s">
        <v>90</v>
      </c>
      <c r="W306" s="133">
        <v>2</v>
      </c>
      <c r="AA306" s="124" t="s">
        <v>65</v>
      </c>
      <c r="AB306" s="127" t="s">
        <v>157</v>
      </c>
      <c r="AC306" s="126" t="s">
        <v>50</v>
      </c>
      <c r="AD306" s="134"/>
      <c r="AE306" s="134" t="str">
        <f t="shared" ca="1" si="2"/>
        <v/>
      </c>
      <c r="AF306" s="155"/>
      <c r="AG306" s="126"/>
      <c r="AH306" s="126"/>
      <c r="AI306" s="126"/>
      <c r="AJ306" s="126">
        <f t="shared" ca="1" si="3"/>
        <v>-168</v>
      </c>
      <c r="AK306" s="126" t="e">
        <f t="shared" ca="1" si="4"/>
        <v>#NAME?</v>
      </c>
      <c r="AL306" s="124" t="s">
        <v>787</v>
      </c>
      <c r="AM306" s="141">
        <v>45638</v>
      </c>
    </row>
    <row r="307" spans="1:39" ht="18.75" customHeight="1">
      <c r="A307" s="131"/>
      <c r="B307" s="125">
        <v>305</v>
      </c>
      <c r="C307" s="126" t="e">
        <f ca="1">IF(OR(H307&lt;&gt;"", J307&lt;&gt;"", O307&lt;&gt;""),
    _xludf.TEXTJOIN("-", TRUE,
        IF(H307="NO CONFORMIDAD", "NC", IF(H307="OBSERVACIÓN", "OB", "Error")),I307,
IF(O307="CORRECCIÓN", "C", IF(O307="ACCIÓN CORRECTIVA", "AC", IF(O307="ACCIÓN DE MEJORA", "AM","Error"))),
        VLOOKUP(E307, Opciones!A$1:B$13, 2, FALSE),
        VLOOKUP(M307, Opciones!D$1:E$92, 2, FALSE),
        YEAR(G307)
    ),
"")</f>
        <v>#NAME?</v>
      </c>
      <c r="D307" s="126" t="e">
        <f t="shared" ca="1" si="6"/>
        <v>#NAME?</v>
      </c>
      <c r="E307" s="96" t="s">
        <v>922</v>
      </c>
      <c r="F307" s="127" t="str">
        <f t="shared" si="19"/>
        <v>RESULTADOS ENCUESTA SATISFACCIÓN PROCESO DE TERRITORIOS SOSTENIBLES E INNOVADORES - PARQUE NACIONAL NATURAL GORGONA VIGENCIA 1900</v>
      </c>
      <c r="G307" s="129"/>
      <c r="H307" s="129" t="s">
        <v>45</v>
      </c>
      <c r="I307" s="187">
        <v>1</v>
      </c>
      <c r="J307" s="127" t="s">
        <v>923</v>
      </c>
      <c r="K307" s="127" t="s">
        <v>924</v>
      </c>
      <c r="L307" s="129" t="s">
        <v>94</v>
      </c>
      <c r="M307" s="129" t="s">
        <v>153</v>
      </c>
      <c r="N307" s="129" t="s">
        <v>50</v>
      </c>
      <c r="O307" s="126" t="s">
        <v>87</v>
      </c>
      <c r="P307" s="127" t="s">
        <v>925</v>
      </c>
      <c r="Q307" s="130">
        <v>44927</v>
      </c>
      <c r="R307" s="130">
        <v>45139</v>
      </c>
      <c r="S307" s="131"/>
      <c r="T307" s="132"/>
      <c r="U307" s="133" t="s">
        <v>926</v>
      </c>
      <c r="V307" s="133" t="s">
        <v>90</v>
      </c>
      <c r="W307" s="133" t="s">
        <v>927</v>
      </c>
      <c r="AA307" s="124" t="s">
        <v>193</v>
      </c>
      <c r="AB307" s="131"/>
      <c r="AC307" s="126"/>
      <c r="AD307" s="134"/>
      <c r="AE307" s="134" t="str">
        <f t="shared" ca="1" si="2"/>
        <v/>
      </c>
      <c r="AF307" s="137"/>
      <c r="AG307" s="126"/>
      <c r="AH307" s="126"/>
      <c r="AI307" s="126"/>
      <c r="AJ307" s="126">
        <f t="shared" ca="1" si="3"/>
        <v>-609</v>
      </c>
      <c r="AK307" s="126" t="e">
        <f t="shared" ca="1" si="4"/>
        <v>#NAME?</v>
      </c>
      <c r="AL307" s="124" t="s">
        <v>928</v>
      </c>
      <c r="AM307" s="136"/>
    </row>
    <row r="308" spans="1:39" ht="18.75" customHeight="1">
      <c r="A308" s="131"/>
      <c r="B308" s="125">
        <v>306</v>
      </c>
      <c r="C308" s="126" t="e">
        <f ca="1">IF(OR(H308&lt;&gt;"", J308&lt;&gt;"", O308&lt;&gt;""),
    _xludf.TEXTJOIN("-", TRUE,
        IF(H308="NO CONFORMIDAD", "NC", IF(H308="OBSERVACIÓN", "OB", "Error")),I308,
IF(O308="CORRECCIÓN", "C", IF(O308="ACCIÓN CORRECTIVA", "AC", IF(O308="ACCIÓN DE MEJORA", "AM","Error"))),
        VLOOKUP(E308, Opciones!A$1:B$13, 2, FALSE),
        VLOOKUP(M308, Opciones!D$1:E$92, 2, FALSE),
        YEAR(G308)
    ),
"")</f>
        <v>#NAME?</v>
      </c>
      <c r="D308" s="126" t="e">
        <f t="shared" ca="1" si="6"/>
        <v>#NAME?</v>
      </c>
      <c r="E308" s="96" t="s">
        <v>922</v>
      </c>
      <c r="F308" s="145" t="str">
        <f t="shared" si="19"/>
        <v>RESULTADOS ENCUESTA SATISFACCIÓN PROCESO DE SERVICIO AL CIUDADANO - SANTUARIO DE FAUNA Y FLORA GALERAS VIGENCIA 2022</v>
      </c>
      <c r="G308" s="128">
        <v>44864</v>
      </c>
      <c r="H308" s="129" t="s">
        <v>290</v>
      </c>
      <c r="I308" s="187">
        <v>1</v>
      </c>
      <c r="J308" s="127" t="s">
        <v>929</v>
      </c>
      <c r="L308" s="129" t="s">
        <v>653</v>
      </c>
      <c r="M308" s="129" t="s">
        <v>930</v>
      </c>
      <c r="N308" s="129" t="s">
        <v>50</v>
      </c>
      <c r="O308" s="126" t="s">
        <v>255</v>
      </c>
      <c r="P308" s="127" t="s">
        <v>931</v>
      </c>
      <c r="Q308" s="130">
        <v>44866</v>
      </c>
      <c r="R308" s="130">
        <v>44985</v>
      </c>
      <c r="S308" s="131"/>
      <c r="T308" s="132"/>
      <c r="U308" s="133" t="s">
        <v>932</v>
      </c>
      <c r="V308" s="133" t="s">
        <v>90</v>
      </c>
      <c r="W308" s="133">
        <v>1</v>
      </c>
      <c r="AA308" s="124" t="s">
        <v>65</v>
      </c>
      <c r="AB308" s="127" t="s">
        <v>114</v>
      </c>
      <c r="AC308" s="126" t="s">
        <v>50</v>
      </c>
      <c r="AD308" s="134"/>
      <c r="AE308" s="134" t="str">
        <f t="shared" ca="1" si="2"/>
        <v/>
      </c>
      <c r="AF308" s="137">
        <v>1</v>
      </c>
      <c r="AG308" s="126"/>
      <c r="AH308" s="126"/>
      <c r="AI308" s="158">
        <v>45369</v>
      </c>
      <c r="AJ308" s="126" t="str">
        <f t="shared" ca="1" si="3"/>
        <v>CERRADA</v>
      </c>
      <c r="AK308" s="126" t="e">
        <f t="shared" ca="1" si="4"/>
        <v>#NAME?</v>
      </c>
      <c r="AL308" s="124" t="s">
        <v>933</v>
      </c>
      <c r="AM308" s="141">
        <v>45642</v>
      </c>
    </row>
    <row r="309" spans="1:39" ht="18.75" customHeight="1">
      <c r="A309" s="127" t="s">
        <v>99</v>
      </c>
      <c r="B309" s="125">
        <v>307</v>
      </c>
      <c r="C309" s="126" t="e">
        <f ca="1">IF(OR(H309&lt;&gt;"", J309&lt;&gt;"", O309&lt;&gt;""),
    _xludf.TEXTJOIN("-", TRUE,
        IF(H309="NO CONFORMIDAD", "NC", IF(H309="OBSERVACIÓN", "OB", "Error")),I309,
IF(O309="CORRECCIÓN", "C", IF(O309="ACCIÓN CORRECTIVA", "AC", IF(O309="ACCIÓN DE MEJORA", "AM","Error"))),
        VLOOKUP(E309, Opciones!A$1:B$13, 2, FALSE),
        VLOOKUP(M309, Opciones!D$1:E$92, 2, FALSE),
        YEAR(G309)
    ),
"")</f>
        <v>#NAME?</v>
      </c>
      <c r="D309" s="126" t="e">
        <f t="shared" ca="1" si="6"/>
        <v>#NAME?</v>
      </c>
      <c r="E309" s="96" t="s">
        <v>44</v>
      </c>
      <c r="F309" s="127" t="str">
        <f t="shared" si="19"/>
        <v>AUDITORÍA INTERNA PROCESO DE ADMINISTRACIÓN Y MANEJO DE ÁREAS PROTEGIDAS - DIRECCIÓN TERRITORIAL ANDES NORORIENTALES VIGENCIA 2022</v>
      </c>
      <c r="G309" s="128">
        <v>44855</v>
      </c>
      <c r="H309" s="129" t="s">
        <v>45</v>
      </c>
      <c r="I309" s="187">
        <v>1</v>
      </c>
      <c r="J309" s="127" t="s">
        <v>934</v>
      </c>
      <c r="K309" s="127" t="s">
        <v>935</v>
      </c>
      <c r="L309" s="129" t="s">
        <v>48</v>
      </c>
      <c r="M309" s="129" t="s">
        <v>589</v>
      </c>
      <c r="N309" s="129" t="s">
        <v>444</v>
      </c>
      <c r="O309" s="126" t="s">
        <v>87</v>
      </c>
      <c r="P309" s="127" t="s">
        <v>936</v>
      </c>
      <c r="Q309" s="130">
        <v>44910</v>
      </c>
      <c r="R309" s="130">
        <v>45152</v>
      </c>
      <c r="S309" s="131"/>
      <c r="T309" s="132"/>
      <c r="U309" s="133" t="s">
        <v>937</v>
      </c>
      <c r="V309" s="133" t="s">
        <v>90</v>
      </c>
      <c r="W309" s="133">
        <v>4</v>
      </c>
      <c r="AA309" s="124" t="s">
        <v>53</v>
      </c>
      <c r="AB309" s="131"/>
      <c r="AC309" s="126"/>
      <c r="AD309" s="134"/>
      <c r="AE309" s="134" t="str">
        <f t="shared" ca="1" si="2"/>
        <v/>
      </c>
      <c r="AF309" s="137"/>
      <c r="AG309" s="126"/>
      <c r="AH309" s="126"/>
      <c r="AI309" s="126"/>
      <c r="AJ309" s="126">
        <f t="shared" ca="1" si="3"/>
        <v>-596</v>
      </c>
      <c r="AK309" s="126" t="e">
        <f t="shared" ca="1" si="4"/>
        <v>#NAME?</v>
      </c>
      <c r="AL309" s="124" t="s">
        <v>938</v>
      </c>
      <c r="AM309" s="136"/>
    </row>
    <row r="310" spans="1:39" ht="18.75" customHeight="1">
      <c r="A310" s="127" t="s">
        <v>99</v>
      </c>
      <c r="B310" s="125">
        <v>308</v>
      </c>
      <c r="C310" s="126" t="e">
        <f ca="1">IF(OR(H310&lt;&gt;"", J310&lt;&gt;"", O310&lt;&gt;""),
    _xludf.TEXTJOIN("-", TRUE,
        IF(H310="NO CONFORMIDAD", "NC", IF(H310="OBSERVACIÓN", "OB", "Error")),I310,
IF(O310="CORRECCIÓN", "C", IF(O310="ACCIÓN CORRECTIVA", "AC", IF(O310="ACCIÓN DE MEJORA", "AM","Error"))),
        VLOOKUP(E310, Opciones!A$1:B$13, 2, FALSE),
        VLOOKUP(M310, Opciones!D$1:E$92, 2, FALSE),
        YEAR(G310)
    ),
"")</f>
        <v>#NAME?</v>
      </c>
      <c r="D310" s="126" t="e">
        <f t="shared" ca="1" si="6"/>
        <v>#NAME?</v>
      </c>
      <c r="E310" s="96" t="s">
        <v>44</v>
      </c>
      <c r="F310" s="127" t="str">
        <f t="shared" si="19"/>
        <v>AUDITORÍA INTERNA PROCESO DE ADMINISTRACIÓN Y MANEJO DE ÁREAS PROTEGIDAS - DIRECCIÓN TERRITORIAL ANDES NORORIENTALES VIGENCIA 2022</v>
      </c>
      <c r="G310" s="128">
        <v>44855</v>
      </c>
      <c r="H310" s="129" t="s">
        <v>45</v>
      </c>
      <c r="I310" s="187">
        <v>2</v>
      </c>
      <c r="J310" s="127" t="s">
        <v>939</v>
      </c>
      <c r="K310" s="127" t="s">
        <v>940</v>
      </c>
      <c r="L310" s="129" t="s">
        <v>48</v>
      </c>
      <c r="M310" s="129" t="s">
        <v>589</v>
      </c>
      <c r="N310" s="129" t="s">
        <v>444</v>
      </c>
      <c r="O310" s="126" t="s">
        <v>87</v>
      </c>
      <c r="P310" s="127" t="s">
        <v>941</v>
      </c>
      <c r="Q310" s="130">
        <v>44910</v>
      </c>
      <c r="R310" s="130">
        <v>45245</v>
      </c>
      <c r="S310" s="131"/>
      <c r="T310" s="132"/>
      <c r="U310" s="133" t="s">
        <v>942</v>
      </c>
      <c r="V310" s="133" t="s">
        <v>90</v>
      </c>
      <c r="W310" s="133">
        <v>4</v>
      </c>
      <c r="AA310" s="124" t="s">
        <v>149</v>
      </c>
      <c r="AB310" s="131"/>
      <c r="AC310" s="126"/>
      <c r="AD310" s="134"/>
      <c r="AE310" s="134" t="str">
        <f t="shared" ca="1" si="2"/>
        <v/>
      </c>
      <c r="AF310" s="137"/>
      <c r="AG310" s="126"/>
      <c r="AH310" s="126"/>
      <c r="AI310" s="126"/>
      <c r="AJ310" s="126">
        <f t="shared" ca="1" si="3"/>
        <v>-503</v>
      </c>
      <c r="AK310" s="126" t="e">
        <f t="shared" ca="1" si="4"/>
        <v>#NAME?</v>
      </c>
      <c r="AL310" s="124" t="s">
        <v>943</v>
      </c>
      <c r="AM310" s="136"/>
    </row>
    <row r="311" spans="1:39" ht="18.75" customHeight="1">
      <c r="A311" s="127" t="s">
        <v>99</v>
      </c>
      <c r="B311" s="125">
        <v>309</v>
      </c>
      <c r="C311" s="126" t="e">
        <f ca="1">IF(OR(H311&lt;&gt;"", J311&lt;&gt;"", O311&lt;&gt;""),
    _xludf.TEXTJOIN("-", TRUE,
        IF(H311="NO CONFORMIDAD", "NC", IF(H311="OBSERVACIÓN", "OB", "Error")),I311,
IF(O311="CORRECCIÓN", "C", IF(O311="ACCIÓN CORRECTIVA", "AC", IF(O311="ACCIÓN DE MEJORA", "AM","Error"))),
        VLOOKUP(E311, Opciones!A$1:B$13, 2, FALSE),
        VLOOKUP(M311, Opciones!D$1:E$92, 2, FALSE),
        YEAR(G311)
    ),
"")</f>
        <v>#NAME?</v>
      </c>
      <c r="D311" s="126" t="e">
        <f t="shared" ca="1" si="6"/>
        <v>#NAME?</v>
      </c>
      <c r="E311" s="96" t="s">
        <v>44</v>
      </c>
      <c r="F311" s="127" t="str">
        <f t="shared" si="19"/>
        <v>AUDITORÍA INTERNA PROCESO DE ADMINISTRACIÓN Y MANEJO DE ÁREAS PROTEGIDAS - DIRECCIÓN TERRITORIAL ANDES NORORIENTALES VIGENCIA 2022</v>
      </c>
      <c r="G311" s="128">
        <v>44855</v>
      </c>
      <c r="H311" s="129" t="s">
        <v>45</v>
      </c>
      <c r="I311" s="187">
        <v>4</v>
      </c>
      <c r="J311" s="127" t="s">
        <v>944</v>
      </c>
      <c r="K311" s="127" t="s">
        <v>945</v>
      </c>
      <c r="L311" s="129" t="s">
        <v>48</v>
      </c>
      <c r="M311" s="129" t="s">
        <v>589</v>
      </c>
      <c r="N311" s="129" t="s">
        <v>444</v>
      </c>
      <c r="O311" s="126" t="s">
        <v>87</v>
      </c>
      <c r="P311" s="127" t="s">
        <v>683</v>
      </c>
      <c r="Q311" s="130">
        <v>44911</v>
      </c>
      <c r="R311" s="130">
        <v>45152</v>
      </c>
      <c r="S311" s="131"/>
      <c r="T311" s="132"/>
      <c r="U311" s="133" t="s">
        <v>946</v>
      </c>
      <c r="V311" s="133" t="s">
        <v>90</v>
      </c>
      <c r="W311" s="133">
        <v>1</v>
      </c>
      <c r="AA311" s="124" t="s">
        <v>53</v>
      </c>
      <c r="AB311" s="131"/>
      <c r="AC311" s="126"/>
      <c r="AD311" s="134"/>
      <c r="AE311" s="134" t="str">
        <f t="shared" ca="1" si="2"/>
        <v/>
      </c>
      <c r="AF311" s="137"/>
      <c r="AG311" s="126"/>
      <c r="AH311" s="126"/>
      <c r="AI311" s="130">
        <v>45251</v>
      </c>
      <c r="AJ311" s="126" t="str">
        <f t="shared" ca="1" si="3"/>
        <v>CERRADA</v>
      </c>
      <c r="AK311" s="126" t="e">
        <f t="shared" ca="1" si="4"/>
        <v>#NAME?</v>
      </c>
      <c r="AL311" s="124" t="s">
        <v>947</v>
      </c>
      <c r="AM311" s="136"/>
    </row>
    <row r="312" spans="1:39" ht="18.75" customHeight="1">
      <c r="A312" s="131"/>
      <c r="B312" s="125">
        <v>310</v>
      </c>
      <c r="C312" s="126" t="e">
        <f ca="1">IF(OR(H312&lt;&gt;"", J312&lt;&gt;"", O312&lt;&gt;""),
    _xludf.TEXTJOIN("-", TRUE,
        IF(H312="NO CONFORMIDAD", "NC", IF(H312="OBSERVACIÓN", "OB", "Error")),I312,
IF(O312="CORRECCIÓN", "C", IF(O312="ACCIÓN CORRECTIVA", "AC", IF(O312="ACCIÓN DE MEJORA", "AM","Error"))),
        VLOOKUP(E312, Opciones!A$1:B$13, 2, FALSE),
        VLOOKUP(M312, Opciones!D$1:E$92, 2, FALSE),
        YEAR(G312)
    ),
"")</f>
        <v>#NAME?</v>
      </c>
      <c r="D312" s="126" t="e">
        <f t="shared" ca="1" si="6"/>
        <v>#NAME?</v>
      </c>
      <c r="E312" s="96" t="s">
        <v>331</v>
      </c>
      <c r="F312" s="127" t="str">
        <f t="shared" si="19"/>
        <v>SEGUIMIENTO MAPA DE RIESGOS PROCESO DE AUTORIDAD AMBIENTAL - RESERVA NACIONAL NATURAL PUINAWAI VIGENCIA 2022</v>
      </c>
      <c r="G312" s="128">
        <v>44868</v>
      </c>
      <c r="H312" s="129" t="s">
        <v>45</v>
      </c>
      <c r="I312" s="187">
        <v>22</v>
      </c>
      <c r="J312" s="127" t="s">
        <v>948</v>
      </c>
      <c r="K312" s="127" t="s">
        <v>949</v>
      </c>
      <c r="L312" s="129" t="s">
        <v>417</v>
      </c>
      <c r="M312" s="129" t="s">
        <v>950</v>
      </c>
      <c r="N312" s="129" t="s">
        <v>444</v>
      </c>
      <c r="O312" s="126" t="s">
        <v>51</v>
      </c>
      <c r="P312" s="127" t="s">
        <v>951</v>
      </c>
      <c r="Q312" s="130">
        <v>44873</v>
      </c>
      <c r="R312" s="130">
        <v>45075</v>
      </c>
      <c r="S312" s="131"/>
      <c r="T312" s="132"/>
      <c r="U312" s="133" t="s">
        <v>952</v>
      </c>
      <c r="V312" s="133" t="s">
        <v>90</v>
      </c>
      <c r="W312" s="133">
        <v>1</v>
      </c>
      <c r="AA312" s="124" t="s">
        <v>53</v>
      </c>
      <c r="AB312" s="131"/>
      <c r="AC312" s="126"/>
      <c r="AD312" s="134"/>
      <c r="AE312" s="134" t="str">
        <f t="shared" ca="1" si="2"/>
        <v/>
      </c>
      <c r="AF312" s="137"/>
      <c r="AG312" s="126"/>
      <c r="AH312" s="126"/>
      <c r="AI312" s="130">
        <v>45183</v>
      </c>
      <c r="AJ312" s="126" t="str">
        <f t="shared" ca="1" si="3"/>
        <v>CERRADA</v>
      </c>
      <c r="AK312" s="126" t="e">
        <f t="shared" ca="1" si="4"/>
        <v>#NAME?</v>
      </c>
      <c r="AL312" s="124" t="s">
        <v>953</v>
      </c>
      <c r="AM312" s="136"/>
    </row>
    <row r="313" spans="1:39" ht="18.75" customHeight="1">
      <c r="A313" s="131"/>
      <c r="B313" s="125">
        <v>311</v>
      </c>
      <c r="C313" s="126" t="e">
        <f ca="1">IF(OR(H313&lt;&gt;"", J313&lt;&gt;"", O313&lt;&gt;""),
    _xludf.TEXTJOIN("-", TRUE,
        IF(H313="NO CONFORMIDAD", "NC", IF(H313="OBSERVACIÓN", "OB", "Error")),I313,
IF(O313="CORRECCIÓN", "C", IF(O313="ACCIÓN CORRECTIVA", "AC", IF(O313="ACCIÓN DE MEJORA", "AM","Error"))),
        VLOOKUP(E313, Opciones!A$1:B$13, 2, FALSE),
        VLOOKUP(M313, Opciones!D$1:E$92, 2, FALSE),
        YEAR(G313)
    ),
"")</f>
        <v>#NAME?</v>
      </c>
      <c r="D313" s="126" t="e">
        <f t="shared" ca="1" si="6"/>
        <v>#NAME?</v>
      </c>
      <c r="E313" s="96" t="s">
        <v>331</v>
      </c>
      <c r="F313" s="127" t="str">
        <f t="shared" si="19"/>
        <v>SEGUIMIENTO MAPA DE RIESGOS PROCESO DE AUTORIDAD AMBIENTAL - RESERVA NACIONAL NATURAL PUINAWAI VIGENCIA 2022</v>
      </c>
      <c r="G313" s="128">
        <v>44868</v>
      </c>
      <c r="H313" s="129" t="s">
        <v>45</v>
      </c>
      <c r="I313" s="187">
        <v>22</v>
      </c>
      <c r="J313" s="127" t="s">
        <v>948</v>
      </c>
      <c r="K313" s="127" t="s">
        <v>949</v>
      </c>
      <c r="L313" s="129" t="s">
        <v>417</v>
      </c>
      <c r="M313" s="129" t="s">
        <v>950</v>
      </c>
      <c r="N313" s="129" t="s">
        <v>444</v>
      </c>
      <c r="O313" s="126" t="s">
        <v>87</v>
      </c>
      <c r="P313" s="127" t="s">
        <v>954</v>
      </c>
      <c r="Q313" s="130">
        <v>44873</v>
      </c>
      <c r="R313" s="130">
        <v>45075</v>
      </c>
      <c r="S313" s="131"/>
      <c r="T313" s="132"/>
      <c r="U313" s="133" t="s">
        <v>955</v>
      </c>
      <c r="V313" s="133" t="s">
        <v>90</v>
      </c>
      <c r="W313" s="133">
        <v>1</v>
      </c>
      <c r="AA313" s="124" t="s">
        <v>85</v>
      </c>
      <c r="AB313" s="131"/>
      <c r="AC313" s="126"/>
      <c r="AD313" s="134"/>
      <c r="AE313" s="134" t="str">
        <f t="shared" ca="1" si="2"/>
        <v/>
      </c>
      <c r="AF313" s="137"/>
      <c r="AG313" s="126"/>
      <c r="AH313" s="126"/>
      <c r="AI313" s="130">
        <v>45183</v>
      </c>
      <c r="AJ313" s="126" t="str">
        <f t="shared" ca="1" si="3"/>
        <v>CERRADA</v>
      </c>
      <c r="AK313" s="126" t="e">
        <f t="shared" ca="1" si="4"/>
        <v>#NAME?</v>
      </c>
      <c r="AL313" s="124" t="s">
        <v>956</v>
      </c>
      <c r="AM313" s="136"/>
    </row>
    <row r="314" spans="1:39" ht="18.75" customHeight="1">
      <c r="A314" s="131"/>
      <c r="B314" s="125">
        <v>312</v>
      </c>
      <c r="C314" s="126" t="e">
        <f ca="1">IF(OR(H314&lt;&gt;"", J314&lt;&gt;"", O314&lt;&gt;""),
    _xludf.TEXTJOIN("-", TRUE,
        IF(H314="NO CONFORMIDAD", "NC", IF(H314="OBSERVACIÓN", "OB", "Error")),I314,
IF(O314="CORRECCIÓN", "C", IF(O314="ACCIÓN CORRECTIVA", "AC", IF(O314="ACCIÓN DE MEJORA", "AM","Error"))),
        VLOOKUP(E314, Opciones!A$1:B$13, 2, FALSE),
        VLOOKUP(M314, Opciones!D$1:E$92, 2, FALSE),
        YEAR(G314)
    ),
"")</f>
        <v>#NAME?</v>
      </c>
      <c r="D314" s="126" t="e">
        <f t="shared" ca="1" si="6"/>
        <v>#NAME?</v>
      </c>
      <c r="E314" s="96" t="s">
        <v>331</v>
      </c>
      <c r="F314" s="127" t="str">
        <f t="shared" si="19"/>
        <v>SEGUIMIENTO MAPA DE RIESGOS PROCESO DE AUTORIDAD AMBIENTAL - RESERVA NACIONAL NATURAL PUINAWAI VIGENCIA 2022</v>
      </c>
      <c r="G314" s="128">
        <v>44868</v>
      </c>
      <c r="H314" s="129" t="s">
        <v>45</v>
      </c>
      <c r="I314" s="187">
        <v>22</v>
      </c>
      <c r="J314" s="127" t="s">
        <v>948</v>
      </c>
      <c r="K314" s="127" t="s">
        <v>949</v>
      </c>
      <c r="L314" s="129" t="s">
        <v>417</v>
      </c>
      <c r="M314" s="129" t="s">
        <v>950</v>
      </c>
      <c r="N314" s="129" t="s">
        <v>444</v>
      </c>
      <c r="O314" s="126" t="s">
        <v>87</v>
      </c>
      <c r="P314" s="127" t="s">
        <v>957</v>
      </c>
      <c r="Q314" s="130">
        <v>44956</v>
      </c>
      <c r="R314" s="130">
        <v>45075</v>
      </c>
      <c r="S314" s="131"/>
      <c r="T314" s="132"/>
      <c r="U314" s="133" t="s">
        <v>958</v>
      </c>
      <c r="V314" s="133" t="s">
        <v>90</v>
      </c>
      <c r="W314" s="133">
        <v>1</v>
      </c>
      <c r="AA314" s="124" t="s">
        <v>85</v>
      </c>
      <c r="AB314" s="131"/>
      <c r="AC314" s="126"/>
      <c r="AD314" s="134"/>
      <c r="AE314" s="134" t="str">
        <f t="shared" ca="1" si="2"/>
        <v/>
      </c>
      <c r="AF314" s="137"/>
      <c r="AG314" s="126"/>
      <c r="AH314" s="126"/>
      <c r="AI314" s="130">
        <v>45287</v>
      </c>
      <c r="AJ314" s="126" t="str">
        <f t="shared" ca="1" si="3"/>
        <v>CERRADA</v>
      </c>
      <c r="AK314" s="126" t="e">
        <f t="shared" ca="1" si="4"/>
        <v>#NAME?</v>
      </c>
      <c r="AL314" s="124" t="s">
        <v>959</v>
      </c>
      <c r="AM314" s="136"/>
    </row>
    <row r="315" spans="1:39" ht="18.75" customHeight="1">
      <c r="A315" s="127" t="s">
        <v>58</v>
      </c>
      <c r="B315" s="125">
        <v>313</v>
      </c>
      <c r="C315" s="126" t="e">
        <f ca="1">IF(OR(H315&lt;&gt;"", J315&lt;&gt;"", O315&lt;&gt;""),
    _xludf.TEXTJOIN("-", TRUE,
        IF(H315="NO CONFORMIDAD", "NC", IF(H315="OBSERVACIÓN", "OB", "Error")),I315,
IF(O315="CORRECCIÓN", "C", IF(O315="ACCIÓN CORRECTIVA", "AC", IF(O315="ACCIÓN DE MEJORA", "AM","Error"))),
        VLOOKUP(E315, Opciones!A$1:B$13, 2, FALSE),
        VLOOKUP(M315, Opciones!D$1:E$92, 2, FALSE),
        YEAR(G315)
    ),
"")</f>
        <v>#NAME?</v>
      </c>
      <c r="D315" s="126" t="e">
        <f t="shared" ca="1" si="6"/>
        <v>#NAME?</v>
      </c>
      <c r="E315" s="96" t="s">
        <v>44</v>
      </c>
      <c r="F315" s="142" t="s">
        <v>960</v>
      </c>
      <c r="G315" s="128">
        <v>44735</v>
      </c>
      <c r="H315" s="129" t="s">
        <v>45</v>
      </c>
      <c r="I315" s="187">
        <v>3</v>
      </c>
      <c r="J315" s="142" t="s">
        <v>961</v>
      </c>
      <c r="K315" s="127" t="s">
        <v>962</v>
      </c>
      <c r="L315" s="129" t="s">
        <v>118</v>
      </c>
      <c r="M315" s="129" t="s">
        <v>963</v>
      </c>
      <c r="N315" s="129" t="s">
        <v>50</v>
      </c>
      <c r="O315" s="126" t="s">
        <v>87</v>
      </c>
      <c r="P315" s="127" t="s">
        <v>964</v>
      </c>
      <c r="Q315" s="130">
        <v>44880</v>
      </c>
      <c r="R315" s="130">
        <v>45473</v>
      </c>
      <c r="S315" s="131"/>
      <c r="T315" s="132"/>
      <c r="U315" s="133" t="s">
        <v>965</v>
      </c>
      <c r="V315" s="133" t="s">
        <v>90</v>
      </c>
      <c r="W315" s="133">
        <v>1</v>
      </c>
      <c r="AA315" s="124" t="s">
        <v>966</v>
      </c>
      <c r="AB315" s="131"/>
      <c r="AC315" s="126"/>
      <c r="AD315" s="134"/>
      <c r="AE315" s="134" t="str">
        <f t="shared" ca="1" si="2"/>
        <v/>
      </c>
      <c r="AF315" s="137"/>
      <c r="AG315" s="126"/>
      <c r="AH315" s="126"/>
      <c r="AI315" s="126"/>
      <c r="AJ315" s="126">
        <f t="shared" ca="1" si="3"/>
        <v>-275</v>
      </c>
      <c r="AK315" s="126" t="e">
        <f t="shared" ca="1" si="4"/>
        <v>#NAME?</v>
      </c>
      <c r="AL315" s="124" t="s">
        <v>967</v>
      </c>
      <c r="AM315" s="136"/>
    </row>
    <row r="316" spans="1:39" ht="18.75" customHeight="1">
      <c r="A316" s="127" t="s">
        <v>58</v>
      </c>
      <c r="B316" s="125">
        <v>314</v>
      </c>
      <c r="C316" s="126" t="e">
        <f ca="1">IF(OR(H316&lt;&gt;"", J316&lt;&gt;"", O316&lt;&gt;""),
    _xludf.TEXTJOIN("-", TRUE,
        IF(H316="NO CONFORMIDAD", "NC", IF(H316="OBSERVACIÓN", "OB", "Error")),I316,
IF(O316="CORRECCIÓN", "C", IF(O316="ACCIÓN CORRECTIVA", "AC", IF(O316="ACCIÓN DE MEJORA", "AM","Error"))),
        VLOOKUP(E316, Opciones!A$1:B$13, 2, FALSE),
        VLOOKUP(M316, Opciones!D$1:E$92, 2, FALSE),
        YEAR(G316)
    ),
"")</f>
        <v>#NAME?</v>
      </c>
      <c r="D316" s="126" t="e">
        <f t="shared" ca="1" si="6"/>
        <v>#NAME?</v>
      </c>
      <c r="E316" s="96" t="s">
        <v>44</v>
      </c>
      <c r="F316" s="142" t="s">
        <v>960</v>
      </c>
      <c r="G316" s="128">
        <v>44735</v>
      </c>
      <c r="H316" s="129" t="s">
        <v>45</v>
      </c>
      <c r="I316" s="187">
        <v>3</v>
      </c>
      <c r="J316" s="142" t="s">
        <v>968</v>
      </c>
      <c r="K316" s="127" t="s">
        <v>962</v>
      </c>
      <c r="L316" s="129" t="s">
        <v>118</v>
      </c>
      <c r="M316" s="129" t="s">
        <v>963</v>
      </c>
      <c r="N316" s="129" t="s">
        <v>50</v>
      </c>
      <c r="O316" s="126" t="s">
        <v>51</v>
      </c>
      <c r="P316" s="127" t="s">
        <v>969</v>
      </c>
      <c r="Q316" s="130">
        <v>44880</v>
      </c>
      <c r="R316" s="130">
        <v>45199</v>
      </c>
      <c r="S316" s="131"/>
      <c r="T316" s="132"/>
      <c r="U316" s="133" t="s">
        <v>970</v>
      </c>
      <c r="V316" s="133" t="s">
        <v>90</v>
      </c>
      <c r="W316" s="133">
        <v>1</v>
      </c>
      <c r="AA316" s="124" t="s">
        <v>966</v>
      </c>
      <c r="AB316" s="131"/>
      <c r="AC316" s="126"/>
      <c r="AD316" s="134"/>
      <c r="AE316" s="134" t="str">
        <f t="shared" ca="1" si="2"/>
        <v/>
      </c>
      <c r="AF316" s="137"/>
      <c r="AG316" s="126"/>
      <c r="AH316" s="126"/>
      <c r="AI316" s="130">
        <v>45253</v>
      </c>
      <c r="AJ316" s="126" t="str">
        <f t="shared" ca="1" si="3"/>
        <v>CERRADA</v>
      </c>
      <c r="AK316" s="126" t="e">
        <f t="shared" ca="1" si="4"/>
        <v>#NAME?</v>
      </c>
      <c r="AL316" s="124" t="s">
        <v>971</v>
      </c>
      <c r="AM316" s="136"/>
    </row>
    <row r="317" spans="1:39" ht="18.75" customHeight="1">
      <c r="A317" s="127" t="s">
        <v>157</v>
      </c>
      <c r="B317" s="125">
        <v>315</v>
      </c>
      <c r="C317" s="126" t="e">
        <f ca="1">IF(OR(H317&lt;&gt;"", J317&lt;&gt;"", O317&lt;&gt;""),
    _xludf.TEXTJOIN("-", TRUE,
        IF(H317="NO CONFORMIDAD", "NC", IF(H317="OBSERVACIÓN", "OB", "Error")),I317,
IF(O317="CORRECCIÓN", "C", IF(O317="ACCIÓN CORRECTIVA", "AC", IF(O317="ACCIÓN DE MEJORA", "AM","Error"))),
        VLOOKUP(E317, Opciones!A$1:B$13, 2, FALSE),
        VLOOKUP(M317, Opciones!D$1:E$92, 2, FALSE),
        YEAR(G317)
    ),
"")</f>
        <v>#NAME?</v>
      </c>
      <c r="D317" s="126" t="e">
        <f t="shared" ca="1" si="6"/>
        <v>#NAME?</v>
      </c>
      <c r="E317" s="96" t="s">
        <v>44</v>
      </c>
      <c r="F317" s="127" t="str">
        <f t="shared" ref="F317:F318" si="20">IF(OR(E317&lt;&gt;"",L317&lt;&gt;"",M317&lt;&gt;"",G317&lt;&gt;""), CONCATENATE(E317," PROCESO DE ",L317," - ",M317," VIGENCIA "&amp;YEAR(G317)),"")</f>
        <v>AUDITORÍA INTERNA PROCESO DE RECURSOS FINANCIEROS - OFICINA ASESORA DE PLANEACIÓN VIGENCIA 2022</v>
      </c>
      <c r="G317" s="128">
        <v>44858</v>
      </c>
      <c r="H317" s="129" t="s">
        <v>290</v>
      </c>
      <c r="I317" s="187">
        <v>7</v>
      </c>
      <c r="J317" s="127" t="s">
        <v>972</v>
      </c>
      <c r="L317" s="129" t="s">
        <v>102</v>
      </c>
      <c r="M317" s="129" t="s">
        <v>973</v>
      </c>
      <c r="N317" s="129" t="s">
        <v>50</v>
      </c>
      <c r="O317" s="126" t="s">
        <v>255</v>
      </c>
      <c r="P317" s="127" t="s">
        <v>974</v>
      </c>
      <c r="Q317" s="130">
        <v>44915</v>
      </c>
      <c r="R317" s="130">
        <v>45229</v>
      </c>
      <c r="S317" s="131"/>
      <c r="T317" s="132"/>
      <c r="U317" s="133" t="s">
        <v>975</v>
      </c>
      <c r="V317" s="133" t="s">
        <v>90</v>
      </c>
      <c r="W317" s="133">
        <v>1</v>
      </c>
      <c r="AA317" s="124" t="s">
        <v>53</v>
      </c>
      <c r="AB317" s="131"/>
      <c r="AC317" s="126"/>
      <c r="AD317" s="134"/>
      <c r="AE317" s="134" t="str">
        <f t="shared" ca="1" si="2"/>
        <v/>
      </c>
      <c r="AF317" s="137"/>
      <c r="AG317" s="126"/>
      <c r="AH317" s="126"/>
      <c r="AI317" s="130">
        <v>45274</v>
      </c>
      <c r="AJ317" s="126" t="str">
        <f t="shared" ca="1" si="3"/>
        <v>CERRADA</v>
      </c>
      <c r="AK317" s="126" t="e">
        <f t="shared" ca="1" si="4"/>
        <v>#NAME?</v>
      </c>
      <c r="AL317" s="124" t="s">
        <v>976</v>
      </c>
      <c r="AM317" s="136"/>
    </row>
    <row r="318" spans="1:39" ht="18.75" customHeight="1">
      <c r="A318" s="127" t="s">
        <v>99</v>
      </c>
      <c r="B318" s="125">
        <v>316</v>
      </c>
      <c r="C318" s="126" t="e">
        <f ca="1">IF(OR(H318&lt;&gt;"", J318&lt;&gt;"", O318&lt;&gt;""),
    _xludf.TEXTJOIN("-", TRUE,
        IF(H318="NO CONFORMIDAD", "NC", IF(H318="OBSERVACIÓN", "OB", "Error")),I318,
IF(O318="CORRECCIÓN", "C", IF(O318="ACCIÓN CORRECTIVA", "AC", IF(O318="ACCIÓN DE MEJORA", "AM","Error"))),
        VLOOKUP(E318, Opciones!A$1:B$13, 2, FALSE),
        VLOOKUP(M318, Opciones!D$1:E$92, 2, FALSE),
        YEAR(G318)
    ),
"")</f>
        <v>#NAME?</v>
      </c>
      <c r="D318" s="126" t="e">
        <f t="shared" ca="1" si="6"/>
        <v>#NAME?</v>
      </c>
      <c r="E318" s="96" t="s">
        <v>44</v>
      </c>
      <c r="F318" s="127" t="str">
        <f t="shared" si="20"/>
        <v>AUDITORÍA INTERNA PROCESO DE RECURSOS FINANCIEROS - GRUPO DE GESTIÓN FINANCIERA VIGENCIA 2022</v>
      </c>
      <c r="G318" s="128">
        <v>44858</v>
      </c>
      <c r="H318" s="129" t="s">
        <v>290</v>
      </c>
      <c r="I318" s="187">
        <v>10</v>
      </c>
      <c r="J318" s="127" t="s">
        <v>977</v>
      </c>
      <c r="L318" s="129" t="s">
        <v>102</v>
      </c>
      <c r="M318" s="129" t="s">
        <v>103</v>
      </c>
      <c r="N318" s="129" t="s">
        <v>50</v>
      </c>
      <c r="O318" s="126" t="s">
        <v>255</v>
      </c>
      <c r="P318" s="127" t="s">
        <v>978</v>
      </c>
      <c r="Q318" s="130">
        <v>44915</v>
      </c>
      <c r="R318" s="130">
        <v>45107</v>
      </c>
      <c r="S318" s="131"/>
      <c r="T318" s="132"/>
      <c r="U318" s="133" t="s">
        <v>979</v>
      </c>
      <c r="V318" s="133" t="s">
        <v>90</v>
      </c>
      <c r="W318" s="133">
        <v>1</v>
      </c>
      <c r="AA318" s="124" t="s">
        <v>106</v>
      </c>
      <c r="AB318" s="131"/>
      <c r="AC318" s="126"/>
      <c r="AD318" s="134"/>
      <c r="AE318" s="134" t="str">
        <f t="shared" ca="1" si="2"/>
        <v/>
      </c>
      <c r="AF318" s="137"/>
      <c r="AG318" s="126"/>
      <c r="AH318" s="126"/>
      <c r="AI318" s="126"/>
      <c r="AJ318" s="126">
        <f t="shared" ca="1" si="3"/>
        <v>-641</v>
      </c>
      <c r="AK318" s="126" t="e">
        <f t="shared" ca="1" si="4"/>
        <v>#NAME?</v>
      </c>
      <c r="AL318" s="124" t="s">
        <v>980</v>
      </c>
      <c r="AM318" s="136"/>
    </row>
    <row r="319" spans="1:39" ht="18.75" customHeight="1">
      <c r="A319" s="127" t="s">
        <v>58</v>
      </c>
      <c r="B319" s="125">
        <v>317</v>
      </c>
      <c r="C319" s="126" t="e">
        <f ca="1">IF(OR(H319&lt;&gt;"", J319&lt;&gt;"", O319&lt;&gt;""),
    _xludf.TEXTJOIN("-", TRUE,
        IF(H319="NO CONFORMIDAD", "NC", IF(H319="OBSERVACIÓN", "OB", "Error")),I319,
IF(O319="CORRECCIÓN", "C", IF(O319="ACCIÓN CORRECTIVA", "AC", IF(O319="ACCIÓN DE MEJORA", "AM","Error"))),
        VLOOKUP(E319, Opciones!A$1:B$13, 2, FALSE),
        VLOOKUP(M319, Opciones!D$1:E$92, 2, FALSE),
        YEAR(G319)
    ),
"")</f>
        <v>#NAME?</v>
      </c>
      <c r="D319" s="126" t="e">
        <f t="shared" ca="1" si="6"/>
        <v>#NAME?</v>
      </c>
      <c r="E319" s="96" t="s">
        <v>44</v>
      </c>
      <c r="F319" s="127" t="s">
        <v>981</v>
      </c>
      <c r="G319" s="128">
        <v>44701</v>
      </c>
      <c r="H319" s="129" t="s">
        <v>45</v>
      </c>
      <c r="I319" s="187">
        <v>1</v>
      </c>
      <c r="J319" s="127" t="s">
        <v>982</v>
      </c>
      <c r="K319" s="127" t="s">
        <v>983</v>
      </c>
      <c r="L319" s="129" t="s">
        <v>102</v>
      </c>
      <c r="M319" s="129" t="s">
        <v>63</v>
      </c>
      <c r="N319" s="129" t="s">
        <v>50</v>
      </c>
      <c r="O319" s="126" t="s">
        <v>87</v>
      </c>
      <c r="P319" s="127" t="s">
        <v>984</v>
      </c>
      <c r="Q319" s="130">
        <v>44958</v>
      </c>
      <c r="R319" s="130">
        <v>44985</v>
      </c>
      <c r="S319" s="131"/>
      <c r="T319" s="132"/>
      <c r="U319" s="133" t="s">
        <v>985</v>
      </c>
      <c r="V319" s="133" t="s">
        <v>90</v>
      </c>
      <c r="W319" s="133">
        <v>1</v>
      </c>
      <c r="AA319" s="124" t="s">
        <v>53</v>
      </c>
      <c r="AB319" s="127" t="s">
        <v>142</v>
      </c>
      <c r="AC319" s="126"/>
      <c r="AD319" s="134"/>
      <c r="AE319" s="134" t="str">
        <f t="shared" ca="1" si="2"/>
        <v/>
      </c>
      <c r="AF319" s="137"/>
      <c r="AG319" s="126"/>
      <c r="AH319" s="126"/>
      <c r="AI319" s="126"/>
      <c r="AJ319" s="126">
        <f t="shared" ca="1" si="3"/>
        <v>-763</v>
      </c>
      <c r="AK319" s="126" t="e">
        <f t="shared" ca="1" si="4"/>
        <v>#NAME?</v>
      </c>
      <c r="AL319" s="124" t="s">
        <v>986</v>
      </c>
      <c r="AM319" s="136"/>
    </row>
    <row r="320" spans="1:39" ht="18.75" customHeight="1">
      <c r="A320" s="127" t="s">
        <v>58</v>
      </c>
      <c r="B320" s="125">
        <v>318</v>
      </c>
      <c r="C320" s="126" t="e">
        <f ca="1">IF(OR(H320&lt;&gt;"", J320&lt;&gt;"", O320&lt;&gt;""),
    _xludf.TEXTJOIN("-", TRUE,
        IF(H320="NO CONFORMIDAD", "NC", IF(H320="OBSERVACIÓN", "OB", "Error")),I320,
IF(O320="CORRECCIÓN", "C", IF(O320="ACCIÓN CORRECTIVA", "AC", IF(O320="ACCIÓN DE MEJORA", "AM","Error"))),
        VLOOKUP(E320, Opciones!A$1:B$13, 2, FALSE),
        VLOOKUP(M320, Opciones!D$1:E$92, 2, FALSE),
        YEAR(G320)
    ),
"")</f>
        <v>#NAME?</v>
      </c>
      <c r="D320" s="126" t="e">
        <f t="shared" ca="1" si="6"/>
        <v>#NAME?</v>
      </c>
      <c r="E320" s="96" t="s">
        <v>44</v>
      </c>
      <c r="F320" s="127" t="s">
        <v>981</v>
      </c>
      <c r="G320" s="128">
        <v>44701</v>
      </c>
      <c r="H320" s="129" t="s">
        <v>45</v>
      </c>
      <c r="I320" s="187">
        <v>1</v>
      </c>
      <c r="J320" s="127" t="s">
        <v>982</v>
      </c>
      <c r="K320" s="127" t="s">
        <v>983</v>
      </c>
      <c r="L320" s="129" t="s">
        <v>102</v>
      </c>
      <c r="M320" s="129" t="s">
        <v>63</v>
      </c>
      <c r="N320" s="129" t="s">
        <v>50</v>
      </c>
      <c r="O320" s="126" t="s">
        <v>87</v>
      </c>
      <c r="P320" s="127" t="s">
        <v>987</v>
      </c>
      <c r="Q320" s="130">
        <v>44958</v>
      </c>
      <c r="R320" s="130">
        <v>45260</v>
      </c>
      <c r="S320" s="131"/>
      <c r="T320" s="132"/>
      <c r="U320" s="133" t="s">
        <v>988</v>
      </c>
      <c r="V320" s="133" t="s">
        <v>90</v>
      </c>
      <c r="W320" s="133">
        <v>10</v>
      </c>
      <c r="AA320" s="124" t="s">
        <v>65</v>
      </c>
      <c r="AB320" s="131"/>
      <c r="AC320" s="126"/>
      <c r="AD320" s="134"/>
      <c r="AE320" s="134" t="str">
        <f t="shared" ca="1" si="2"/>
        <v/>
      </c>
      <c r="AF320" s="137"/>
      <c r="AG320" s="126"/>
      <c r="AH320" s="126"/>
      <c r="AI320" s="126"/>
      <c r="AJ320" s="126">
        <f t="shared" ca="1" si="3"/>
        <v>-488</v>
      </c>
      <c r="AK320" s="126" t="e">
        <f t="shared" ca="1" si="4"/>
        <v>#NAME?</v>
      </c>
      <c r="AL320" s="124" t="s">
        <v>989</v>
      </c>
      <c r="AM320" s="136"/>
    </row>
    <row r="321" spans="1:39" ht="18.75" customHeight="1">
      <c r="A321" s="127" t="s">
        <v>58</v>
      </c>
      <c r="B321" s="125">
        <v>319</v>
      </c>
      <c r="C321" s="126" t="e">
        <f ca="1">IF(OR(H321&lt;&gt;"", J321&lt;&gt;"", O321&lt;&gt;""),
    _xludf.TEXTJOIN("-", TRUE,
        IF(H321="NO CONFORMIDAD", "NC", IF(H321="OBSERVACIÓN", "OB", "Error")),I321,
IF(O321="CORRECCIÓN", "C", IF(O321="ACCIÓN CORRECTIVA", "AC", IF(O321="ACCIÓN DE MEJORA", "AM","Error"))),
        VLOOKUP(E321, Opciones!A$1:B$13, 2, FALSE),
        VLOOKUP(M321, Opciones!D$1:E$92, 2, FALSE),
        YEAR(G321)
    ),
"")</f>
        <v>#NAME?</v>
      </c>
      <c r="D321" s="126" t="e">
        <f t="shared" ca="1" si="6"/>
        <v>#NAME?</v>
      </c>
      <c r="E321" s="96" t="s">
        <v>44</v>
      </c>
      <c r="F321" s="127" t="s">
        <v>981</v>
      </c>
      <c r="G321" s="128">
        <v>44701</v>
      </c>
      <c r="H321" s="129" t="s">
        <v>45</v>
      </c>
      <c r="I321" s="187">
        <v>2</v>
      </c>
      <c r="J321" s="127" t="s">
        <v>990</v>
      </c>
      <c r="K321" s="127" t="s">
        <v>983</v>
      </c>
      <c r="L321" s="129" t="s">
        <v>102</v>
      </c>
      <c r="M321" s="129" t="s">
        <v>63</v>
      </c>
      <c r="N321" s="129" t="s">
        <v>50</v>
      </c>
      <c r="O321" s="126" t="s">
        <v>87</v>
      </c>
      <c r="P321" s="127" t="s">
        <v>984</v>
      </c>
      <c r="Q321" s="130">
        <v>44958</v>
      </c>
      <c r="R321" s="130">
        <v>44985</v>
      </c>
      <c r="S321" s="131"/>
      <c r="T321" s="132"/>
      <c r="U321" s="133" t="s">
        <v>985</v>
      </c>
      <c r="V321" s="133" t="s">
        <v>90</v>
      </c>
      <c r="W321" s="133">
        <v>1</v>
      </c>
      <c r="AA321" s="124" t="s">
        <v>53</v>
      </c>
      <c r="AB321" s="131"/>
      <c r="AC321" s="126"/>
      <c r="AD321" s="134"/>
      <c r="AE321" s="134" t="str">
        <f t="shared" ca="1" si="2"/>
        <v/>
      </c>
      <c r="AF321" s="137"/>
      <c r="AG321" s="126"/>
      <c r="AH321" s="126"/>
      <c r="AI321" s="126"/>
      <c r="AJ321" s="126">
        <f t="shared" ca="1" si="3"/>
        <v>-763</v>
      </c>
      <c r="AK321" s="126" t="e">
        <f t="shared" ca="1" si="4"/>
        <v>#NAME?</v>
      </c>
      <c r="AL321" s="124" t="s">
        <v>991</v>
      </c>
      <c r="AM321" s="136"/>
    </row>
    <row r="322" spans="1:39" ht="18.75" customHeight="1">
      <c r="A322" s="127" t="s">
        <v>58</v>
      </c>
      <c r="B322" s="125">
        <v>320</v>
      </c>
      <c r="C322" s="126" t="e">
        <f ca="1">IF(OR(H322&lt;&gt;"", J322&lt;&gt;"", O322&lt;&gt;""),
    _xludf.TEXTJOIN("-", TRUE,
        IF(H322="NO CONFORMIDAD", "NC", IF(H322="OBSERVACIÓN", "OB", "Error")),I322,
IF(O322="CORRECCIÓN", "C", IF(O322="ACCIÓN CORRECTIVA", "AC", IF(O322="ACCIÓN DE MEJORA", "AM","Error"))),
        VLOOKUP(E322, Opciones!A$1:B$13, 2, FALSE),
        VLOOKUP(M322, Opciones!D$1:E$92, 2, FALSE),
        YEAR(G322)
    ),
"")</f>
        <v>#NAME?</v>
      </c>
      <c r="D322" s="126" t="e">
        <f t="shared" ca="1" si="6"/>
        <v>#NAME?</v>
      </c>
      <c r="E322" s="96" t="s">
        <v>44</v>
      </c>
      <c r="F322" s="127" t="s">
        <v>981</v>
      </c>
      <c r="G322" s="128">
        <v>44701</v>
      </c>
      <c r="H322" s="129" t="s">
        <v>45</v>
      </c>
      <c r="I322" s="187">
        <v>2</v>
      </c>
      <c r="J322" s="127" t="s">
        <v>990</v>
      </c>
      <c r="K322" s="127" t="s">
        <v>983</v>
      </c>
      <c r="L322" s="129" t="s">
        <v>102</v>
      </c>
      <c r="M322" s="129" t="s">
        <v>63</v>
      </c>
      <c r="N322" s="129" t="s">
        <v>50</v>
      </c>
      <c r="O322" s="126" t="s">
        <v>87</v>
      </c>
      <c r="P322" s="127" t="s">
        <v>987</v>
      </c>
      <c r="Q322" s="130">
        <v>44958</v>
      </c>
      <c r="R322" s="130">
        <v>45260</v>
      </c>
      <c r="S322" s="131"/>
      <c r="T322" s="132"/>
      <c r="U322" s="133" t="s">
        <v>988</v>
      </c>
      <c r="V322" s="133" t="s">
        <v>90</v>
      </c>
      <c r="W322" s="133">
        <v>12</v>
      </c>
      <c r="AA322" s="124" t="s">
        <v>65</v>
      </c>
      <c r="AB322" s="131"/>
      <c r="AC322" s="126"/>
      <c r="AD322" s="134"/>
      <c r="AE322" s="134" t="str">
        <f t="shared" ca="1" si="2"/>
        <v/>
      </c>
      <c r="AF322" s="137"/>
      <c r="AG322" s="126"/>
      <c r="AH322" s="126"/>
      <c r="AI322" s="126"/>
      <c r="AJ322" s="126">
        <f t="shared" ca="1" si="3"/>
        <v>-488</v>
      </c>
      <c r="AK322" s="126" t="e">
        <f t="shared" ca="1" si="4"/>
        <v>#NAME?</v>
      </c>
      <c r="AL322" s="124" t="s">
        <v>989</v>
      </c>
      <c r="AM322" s="136"/>
    </row>
    <row r="323" spans="1:39" ht="18.75" customHeight="1">
      <c r="A323" s="127" t="s">
        <v>58</v>
      </c>
      <c r="B323" s="125">
        <v>321</v>
      </c>
      <c r="C323" s="126" t="e">
        <f ca="1">IF(OR(H323&lt;&gt;"", J323&lt;&gt;"", O323&lt;&gt;""),
    _xludf.TEXTJOIN("-", TRUE,
        IF(H323="NO CONFORMIDAD", "NC", IF(H323="OBSERVACIÓN", "OB", "Error")),I323,
IF(O323="CORRECCIÓN", "C", IF(O323="ACCIÓN CORRECTIVA", "AC", IF(O323="ACCIÓN DE MEJORA", "AM","Error"))),
        VLOOKUP(E323, Opciones!A$1:B$13, 2, FALSE),
        VLOOKUP(M323, Opciones!D$1:E$92, 2, FALSE),
        YEAR(G323)
    ),
"")</f>
        <v>#NAME?</v>
      </c>
      <c r="D323" s="126" t="e">
        <f t="shared" ca="1" si="6"/>
        <v>#NAME?</v>
      </c>
      <c r="E323" s="96" t="s">
        <v>44</v>
      </c>
      <c r="F323" s="127" t="s">
        <v>981</v>
      </c>
      <c r="G323" s="128">
        <v>44701</v>
      </c>
      <c r="H323" s="129" t="s">
        <v>45</v>
      </c>
      <c r="I323" s="187">
        <v>3</v>
      </c>
      <c r="J323" s="127" t="s">
        <v>992</v>
      </c>
      <c r="K323" s="127" t="s">
        <v>993</v>
      </c>
      <c r="L323" s="129" t="s">
        <v>102</v>
      </c>
      <c r="M323" s="129" t="s">
        <v>63</v>
      </c>
      <c r="N323" s="129" t="s">
        <v>50</v>
      </c>
      <c r="O323" s="126" t="s">
        <v>87</v>
      </c>
      <c r="P323" s="127" t="s">
        <v>994</v>
      </c>
      <c r="Q323" s="130">
        <v>44958</v>
      </c>
      <c r="R323" s="130">
        <v>45260</v>
      </c>
      <c r="S323" s="131"/>
      <c r="T323" s="132"/>
      <c r="U323" s="133" t="s">
        <v>412</v>
      </c>
      <c r="V323" s="133" t="s">
        <v>90</v>
      </c>
      <c r="W323" s="133">
        <v>12</v>
      </c>
      <c r="AA323" s="124" t="s">
        <v>53</v>
      </c>
      <c r="AB323" s="131"/>
      <c r="AC323" s="126"/>
      <c r="AD323" s="134"/>
      <c r="AE323" s="134" t="str">
        <f t="shared" ca="1" si="2"/>
        <v/>
      </c>
      <c r="AF323" s="137"/>
      <c r="AG323" s="126"/>
      <c r="AH323" s="126"/>
      <c r="AI323" s="126"/>
      <c r="AJ323" s="126">
        <f t="shared" ca="1" si="3"/>
        <v>-488</v>
      </c>
      <c r="AK323" s="126" t="e">
        <f t="shared" ca="1" si="4"/>
        <v>#NAME?</v>
      </c>
      <c r="AL323" s="124" t="s">
        <v>989</v>
      </c>
      <c r="AM323" s="136"/>
    </row>
    <row r="324" spans="1:39" ht="18.75" customHeight="1">
      <c r="A324" s="127" t="s">
        <v>58</v>
      </c>
      <c r="B324" s="125">
        <v>322</v>
      </c>
      <c r="C324" s="126" t="e">
        <f ca="1">IF(OR(H324&lt;&gt;"", J324&lt;&gt;"", O324&lt;&gt;""),
    _xludf.TEXTJOIN("-", TRUE,
        IF(H324="NO CONFORMIDAD", "NC", IF(H324="OBSERVACIÓN", "OB", "Error")),I324,
IF(O324="CORRECCIÓN", "C", IF(O324="ACCIÓN CORRECTIVA", "AC", IF(O324="ACCIÓN DE MEJORA", "AM","Error"))),
        VLOOKUP(E324, Opciones!A$1:B$13, 2, FALSE),
        VLOOKUP(M324, Opciones!D$1:E$92, 2, FALSE),
        YEAR(G324)
    ),
"")</f>
        <v>#NAME?</v>
      </c>
      <c r="D324" s="126" t="e">
        <f t="shared" ca="1" si="6"/>
        <v>#NAME?</v>
      </c>
      <c r="E324" s="96" t="s">
        <v>44</v>
      </c>
      <c r="F324" s="127" t="s">
        <v>981</v>
      </c>
      <c r="G324" s="128">
        <v>44701</v>
      </c>
      <c r="H324" s="129" t="s">
        <v>45</v>
      </c>
      <c r="I324" s="187">
        <v>6</v>
      </c>
      <c r="J324" s="127" t="s">
        <v>995</v>
      </c>
      <c r="K324" s="127" t="s">
        <v>996</v>
      </c>
      <c r="L324" s="129" t="s">
        <v>102</v>
      </c>
      <c r="M324" s="129" t="s">
        <v>63</v>
      </c>
      <c r="N324" s="129" t="s">
        <v>50</v>
      </c>
      <c r="O324" s="126" t="s">
        <v>87</v>
      </c>
      <c r="P324" s="127" t="s">
        <v>994</v>
      </c>
      <c r="Q324" s="130">
        <v>44958</v>
      </c>
      <c r="R324" s="130">
        <v>45260</v>
      </c>
      <c r="S324" s="131"/>
      <c r="T324" s="132"/>
      <c r="U324" s="133" t="s">
        <v>412</v>
      </c>
      <c r="V324" s="133" t="s">
        <v>90</v>
      </c>
      <c r="W324" s="133">
        <v>12</v>
      </c>
      <c r="AA324" s="124" t="s">
        <v>53</v>
      </c>
      <c r="AB324" s="131"/>
      <c r="AC324" s="126"/>
      <c r="AD324" s="134"/>
      <c r="AE324" s="134" t="str">
        <f t="shared" ca="1" si="2"/>
        <v/>
      </c>
      <c r="AF324" s="137"/>
      <c r="AG324" s="126"/>
      <c r="AH324" s="126"/>
      <c r="AI324" s="126"/>
      <c r="AJ324" s="126">
        <f t="shared" ca="1" si="3"/>
        <v>-488</v>
      </c>
      <c r="AK324" s="126" t="e">
        <f t="shared" ca="1" si="4"/>
        <v>#NAME?</v>
      </c>
      <c r="AL324" s="124" t="s">
        <v>989</v>
      </c>
      <c r="AM324" s="136"/>
    </row>
    <row r="325" spans="1:39" ht="18.75" customHeight="1">
      <c r="A325" s="127" t="s">
        <v>58</v>
      </c>
      <c r="B325" s="125">
        <v>323</v>
      </c>
      <c r="C325" s="126" t="e">
        <f ca="1">IF(OR(H325&lt;&gt;"", J325&lt;&gt;"", O325&lt;&gt;""),
    _xludf.TEXTJOIN("-", TRUE,
        IF(H325="NO CONFORMIDAD", "NC", IF(H325="OBSERVACIÓN", "OB", "Error")),I325,
IF(O325="CORRECCIÓN", "C", IF(O325="ACCIÓN CORRECTIVA", "AC", IF(O325="ACCIÓN DE MEJORA", "AM","Error"))),
        VLOOKUP(E325, Opciones!A$1:B$13, 2, FALSE),
        VLOOKUP(M325, Opciones!D$1:E$92, 2, FALSE),
        YEAR(G325)
    ),
"")</f>
        <v>#NAME?</v>
      </c>
      <c r="D325" s="126" t="e">
        <f t="shared" ca="1" si="6"/>
        <v>#NAME?</v>
      </c>
      <c r="E325" s="96" t="s">
        <v>44</v>
      </c>
      <c r="F325" s="127" t="s">
        <v>981</v>
      </c>
      <c r="G325" s="128">
        <v>44701</v>
      </c>
      <c r="H325" s="129" t="s">
        <v>45</v>
      </c>
      <c r="I325" s="187">
        <v>9</v>
      </c>
      <c r="J325" s="127" t="s">
        <v>997</v>
      </c>
      <c r="K325" s="127" t="s">
        <v>998</v>
      </c>
      <c r="L325" s="129" t="s">
        <v>102</v>
      </c>
      <c r="M325" s="129" t="s">
        <v>63</v>
      </c>
      <c r="N325" s="129" t="s">
        <v>50</v>
      </c>
      <c r="O325" s="126" t="s">
        <v>87</v>
      </c>
      <c r="P325" s="127" t="s">
        <v>999</v>
      </c>
      <c r="Q325" s="130">
        <v>44910</v>
      </c>
      <c r="R325" s="130">
        <v>44985</v>
      </c>
      <c r="S325" s="131"/>
      <c r="T325" s="132"/>
      <c r="U325" s="133" t="s">
        <v>1000</v>
      </c>
      <c r="V325" s="133" t="s">
        <v>90</v>
      </c>
      <c r="W325" s="133">
        <v>1</v>
      </c>
      <c r="AA325" s="124" t="s">
        <v>53</v>
      </c>
      <c r="AB325" s="127" t="s">
        <v>142</v>
      </c>
      <c r="AC325" s="126"/>
      <c r="AD325" s="134"/>
      <c r="AE325" s="134" t="str">
        <f t="shared" ca="1" si="2"/>
        <v/>
      </c>
      <c r="AF325" s="137"/>
      <c r="AG325" s="126"/>
      <c r="AH325" s="126"/>
      <c r="AI325" s="126"/>
      <c r="AJ325" s="126">
        <f t="shared" ca="1" si="3"/>
        <v>-763</v>
      </c>
      <c r="AK325" s="126" t="e">
        <f t="shared" ca="1" si="4"/>
        <v>#NAME?</v>
      </c>
      <c r="AL325" s="124" t="s">
        <v>1001</v>
      </c>
      <c r="AM325" s="136"/>
    </row>
    <row r="326" spans="1:39" ht="18.75" customHeight="1">
      <c r="A326" s="127" t="s">
        <v>58</v>
      </c>
      <c r="B326" s="125">
        <v>324</v>
      </c>
      <c r="C326" s="126" t="e">
        <f ca="1">IF(OR(H326&lt;&gt;"", J326&lt;&gt;"", O326&lt;&gt;""),
    _xludf.TEXTJOIN("-", TRUE,
        IF(H326="NO CONFORMIDAD", "NC", IF(H326="OBSERVACIÓN", "OB", "Error")),I326,
IF(O326="CORRECCIÓN", "C", IF(O326="ACCIÓN CORRECTIVA", "AC", IF(O326="ACCIÓN DE MEJORA", "AM","Error"))),
        VLOOKUP(E326, Opciones!A$1:B$13, 2, FALSE),
        VLOOKUP(M326, Opciones!D$1:E$92, 2, FALSE),
        YEAR(G326)
    ),
"")</f>
        <v>#NAME?</v>
      </c>
      <c r="D326" s="126" t="e">
        <f t="shared" ca="1" si="6"/>
        <v>#NAME?</v>
      </c>
      <c r="E326" s="96" t="s">
        <v>44</v>
      </c>
      <c r="F326" s="127" t="s">
        <v>981</v>
      </c>
      <c r="G326" s="128">
        <v>44701</v>
      </c>
      <c r="H326" s="129" t="s">
        <v>45</v>
      </c>
      <c r="I326" s="187">
        <v>9</v>
      </c>
      <c r="J326" s="127" t="s">
        <v>997</v>
      </c>
      <c r="K326" s="127" t="s">
        <v>1002</v>
      </c>
      <c r="L326" s="129" t="s">
        <v>102</v>
      </c>
      <c r="M326" s="129" t="s">
        <v>63</v>
      </c>
      <c r="N326" s="129" t="s">
        <v>50</v>
      </c>
      <c r="O326" s="126" t="s">
        <v>87</v>
      </c>
      <c r="P326" s="127" t="s">
        <v>1003</v>
      </c>
      <c r="Q326" s="130">
        <v>44958</v>
      </c>
      <c r="R326" s="130">
        <v>45260</v>
      </c>
      <c r="S326" s="131"/>
      <c r="T326" s="132"/>
      <c r="U326" s="133" t="s">
        <v>1004</v>
      </c>
      <c r="V326" s="133" t="s">
        <v>90</v>
      </c>
      <c r="W326" s="133">
        <v>10</v>
      </c>
      <c r="AA326" s="124" t="s">
        <v>65</v>
      </c>
      <c r="AB326" s="131"/>
      <c r="AC326" s="126"/>
      <c r="AD326" s="134"/>
      <c r="AE326" s="134" t="str">
        <f t="shared" ca="1" si="2"/>
        <v/>
      </c>
      <c r="AF326" s="137"/>
      <c r="AG326" s="126"/>
      <c r="AH326" s="126"/>
      <c r="AI326" s="126"/>
      <c r="AJ326" s="126">
        <f t="shared" ca="1" si="3"/>
        <v>-488</v>
      </c>
      <c r="AK326" s="126" t="e">
        <f t="shared" ca="1" si="4"/>
        <v>#NAME?</v>
      </c>
      <c r="AL326" s="124" t="s">
        <v>989</v>
      </c>
      <c r="AM326" s="136"/>
    </row>
    <row r="327" spans="1:39" ht="18.75" customHeight="1">
      <c r="A327" s="127" t="s">
        <v>58</v>
      </c>
      <c r="B327" s="125">
        <v>325</v>
      </c>
      <c r="C327" s="126" t="e">
        <f ca="1">IF(OR(H327&lt;&gt;"", J327&lt;&gt;"", O327&lt;&gt;""),
    _xludf.TEXTJOIN("-", TRUE,
        IF(H327="NO CONFORMIDAD", "NC", IF(H327="OBSERVACIÓN", "OB", "Error")),I327,
IF(O327="CORRECCIÓN", "C", IF(O327="ACCIÓN CORRECTIVA", "AC", IF(O327="ACCIÓN DE MEJORA", "AM","Error"))),
        VLOOKUP(E327, Opciones!A$1:B$13, 2, FALSE),
        VLOOKUP(M327, Opciones!D$1:E$92, 2, FALSE),
        YEAR(G327)
    ),
"")</f>
        <v>#NAME?</v>
      </c>
      <c r="D327" s="126" t="e">
        <f t="shared" ca="1" si="6"/>
        <v>#NAME?</v>
      </c>
      <c r="E327" s="96" t="s">
        <v>44</v>
      </c>
      <c r="F327" s="127" t="s">
        <v>981</v>
      </c>
      <c r="G327" s="128">
        <v>44701</v>
      </c>
      <c r="H327" s="129" t="s">
        <v>45</v>
      </c>
      <c r="I327" s="187">
        <v>10</v>
      </c>
      <c r="J327" s="127" t="s">
        <v>1005</v>
      </c>
      <c r="K327" s="127" t="s">
        <v>1006</v>
      </c>
      <c r="L327" s="129" t="s">
        <v>102</v>
      </c>
      <c r="M327" s="129" t="s">
        <v>63</v>
      </c>
      <c r="N327" s="129" t="s">
        <v>50</v>
      </c>
      <c r="O327" s="126" t="s">
        <v>87</v>
      </c>
      <c r="P327" s="127" t="s">
        <v>1007</v>
      </c>
      <c r="Q327" s="130">
        <v>44910</v>
      </c>
      <c r="R327" s="130">
        <v>44985</v>
      </c>
      <c r="S327" s="131"/>
      <c r="T327" s="132"/>
      <c r="U327" s="133" t="s">
        <v>1000</v>
      </c>
      <c r="V327" s="133" t="s">
        <v>90</v>
      </c>
      <c r="W327" s="133">
        <v>1</v>
      </c>
      <c r="AA327" s="124" t="s">
        <v>53</v>
      </c>
      <c r="AB327" s="131"/>
      <c r="AC327" s="126"/>
      <c r="AD327" s="134"/>
      <c r="AE327" s="134" t="str">
        <f t="shared" ca="1" si="2"/>
        <v/>
      </c>
      <c r="AF327" s="137"/>
      <c r="AG327" s="126"/>
      <c r="AH327" s="126"/>
      <c r="AI327" s="126"/>
      <c r="AJ327" s="126">
        <f t="shared" ca="1" si="3"/>
        <v>-763</v>
      </c>
      <c r="AK327" s="126" t="e">
        <f t="shared" ca="1" si="4"/>
        <v>#NAME?</v>
      </c>
      <c r="AL327" s="124" t="s">
        <v>1008</v>
      </c>
      <c r="AM327" s="136"/>
    </row>
    <row r="328" spans="1:39" ht="18.75" customHeight="1">
      <c r="A328" s="127" t="s">
        <v>58</v>
      </c>
      <c r="B328" s="125">
        <v>326</v>
      </c>
      <c r="C328" s="126" t="e">
        <f ca="1">IF(OR(H328&lt;&gt;"", J328&lt;&gt;"", O328&lt;&gt;""),
    _xludf.TEXTJOIN("-", TRUE,
        IF(H328="NO CONFORMIDAD", "NC", IF(H328="OBSERVACIÓN", "OB", "Error")),I328,
IF(O328="CORRECCIÓN", "C", IF(O328="ACCIÓN CORRECTIVA", "AC", IF(O328="ACCIÓN DE MEJORA", "AM","Error"))),
        VLOOKUP(E328, Opciones!A$1:B$13, 2, FALSE),
        VLOOKUP(M328, Opciones!D$1:E$92, 2, FALSE),
        YEAR(G328)
    ),
"")</f>
        <v>#NAME?</v>
      </c>
      <c r="D328" s="126" t="e">
        <f t="shared" ca="1" si="6"/>
        <v>#NAME?</v>
      </c>
      <c r="E328" s="96" t="s">
        <v>44</v>
      </c>
      <c r="F328" s="127" t="s">
        <v>981</v>
      </c>
      <c r="G328" s="128">
        <v>44701</v>
      </c>
      <c r="H328" s="129" t="s">
        <v>45</v>
      </c>
      <c r="I328" s="187">
        <v>10</v>
      </c>
      <c r="J328" s="127" t="s">
        <v>1005</v>
      </c>
      <c r="K328" s="127" t="s">
        <v>1006</v>
      </c>
      <c r="L328" s="129" t="s">
        <v>102</v>
      </c>
      <c r="M328" s="129" t="s">
        <v>63</v>
      </c>
      <c r="N328" s="129" t="s">
        <v>50</v>
      </c>
      <c r="O328" s="126" t="s">
        <v>87</v>
      </c>
      <c r="P328" s="127" t="s">
        <v>1009</v>
      </c>
      <c r="Q328" s="130">
        <v>44958</v>
      </c>
      <c r="R328" s="130">
        <v>45260</v>
      </c>
      <c r="S328" s="131"/>
      <c r="T328" s="132"/>
      <c r="U328" s="133" t="s">
        <v>1010</v>
      </c>
      <c r="V328" s="133" t="s">
        <v>90</v>
      </c>
      <c r="W328" s="133">
        <v>10</v>
      </c>
      <c r="AA328" s="124" t="s">
        <v>65</v>
      </c>
      <c r="AB328" s="131"/>
      <c r="AC328" s="126"/>
      <c r="AD328" s="134"/>
      <c r="AE328" s="134" t="str">
        <f t="shared" ca="1" si="2"/>
        <v/>
      </c>
      <c r="AF328" s="137"/>
      <c r="AG328" s="126"/>
      <c r="AH328" s="126"/>
      <c r="AI328" s="126"/>
      <c r="AJ328" s="126">
        <f t="shared" ca="1" si="3"/>
        <v>-488</v>
      </c>
      <c r="AK328" s="126" t="e">
        <f t="shared" ca="1" si="4"/>
        <v>#NAME?</v>
      </c>
      <c r="AL328" s="124" t="s">
        <v>989</v>
      </c>
      <c r="AM328" s="136"/>
    </row>
    <row r="329" spans="1:39" ht="18.75" customHeight="1">
      <c r="A329" s="127" t="s">
        <v>58</v>
      </c>
      <c r="B329" s="125">
        <v>327</v>
      </c>
      <c r="C329" s="126" t="e">
        <f ca="1">IF(OR(H329&lt;&gt;"", J329&lt;&gt;"", O329&lt;&gt;""),
    _xludf.TEXTJOIN("-", TRUE,
        IF(H329="NO CONFORMIDAD", "NC", IF(H329="OBSERVACIÓN", "OB", "Error")),I329,
IF(O329="CORRECCIÓN", "C", IF(O329="ACCIÓN CORRECTIVA", "AC", IF(O329="ACCIÓN DE MEJORA", "AM","Error"))),
        VLOOKUP(E329, Opciones!A$1:B$13, 2, FALSE),
        VLOOKUP(M329, Opciones!D$1:E$92, 2, FALSE),
        YEAR(G329)
    ),
"")</f>
        <v>#NAME?</v>
      </c>
      <c r="D329" s="126" t="e">
        <f t="shared" ca="1" si="6"/>
        <v>#NAME?</v>
      </c>
      <c r="E329" s="96" t="s">
        <v>44</v>
      </c>
      <c r="F329" s="127" t="s">
        <v>981</v>
      </c>
      <c r="G329" s="128">
        <v>44701</v>
      </c>
      <c r="H329" s="129" t="s">
        <v>45</v>
      </c>
      <c r="I329" s="187">
        <v>10</v>
      </c>
      <c r="J329" s="127" t="s">
        <v>1011</v>
      </c>
      <c r="K329" s="127" t="s">
        <v>1006</v>
      </c>
      <c r="L329" s="129" t="s">
        <v>102</v>
      </c>
      <c r="M329" s="129" t="s">
        <v>63</v>
      </c>
      <c r="N329" s="129" t="s">
        <v>50</v>
      </c>
      <c r="O329" s="126" t="s">
        <v>87</v>
      </c>
      <c r="P329" s="127" t="s">
        <v>1012</v>
      </c>
      <c r="Q329" s="130">
        <v>44910</v>
      </c>
      <c r="R329" s="130">
        <v>44985</v>
      </c>
      <c r="S329" s="131"/>
      <c r="T329" s="132"/>
      <c r="U329" s="133" t="s">
        <v>1013</v>
      </c>
      <c r="V329" s="133" t="s">
        <v>90</v>
      </c>
      <c r="W329" s="133">
        <v>1</v>
      </c>
      <c r="AA329" s="124" t="s">
        <v>65</v>
      </c>
      <c r="AB329" s="131"/>
      <c r="AC329" s="126"/>
      <c r="AD329" s="134"/>
      <c r="AE329" s="134" t="str">
        <f t="shared" ca="1" si="2"/>
        <v/>
      </c>
      <c r="AF329" s="137"/>
      <c r="AG329" s="126"/>
      <c r="AH329" s="126"/>
      <c r="AI329" s="126"/>
      <c r="AJ329" s="126">
        <f t="shared" ca="1" si="3"/>
        <v>-763</v>
      </c>
      <c r="AK329" s="126" t="e">
        <f t="shared" ca="1" si="4"/>
        <v>#NAME?</v>
      </c>
      <c r="AL329" s="124" t="s">
        <v>1014</v>
      </c>
      <c r="AM329" s="136"/>
    </row>
    <row r="330" spans="1:39" ht="18.75" customHeight="1">
      <c r="A330" s="127" t="s">
        <v>99</v>
      </c>
      <c r="B330" s="125">
        <v>328</v>
      </c>
      <c r="C330" s="126" t="e">
        <f ca="1">IF(OR(H330&lt;&gt;"", J330&lt;&gt;"", O330&lt;&gt;""),
    _xludf.TEXTJOIN("-", TRUE,
        IF(H330="NO CONFORMIDAD", "NC", IF(H330="OBSERVACIÓN", "OB", "Error")),I330,
IF(O330="CORRECCIÓN", "C", IF(O330="ACCIÓN CORRECTIVA", "AC", IF(O330="ACCIÓN DE MEJORA", "AM","Error"))),
        VLOOKUP(E330, Opciones!A$1:B$13, 2, FALSE),
        VLOOKUP(M330, Opciones!D$1:E$92, 2, FALSE),
        YEAR(G330)
    ),
"")</f>
        <v>#NAME?</v>
      </c>
      <c r="D330" s="126" t="e">
        <f t="shared" ca="1" si="6"/>
        <v>#NAME?</v>
      </c>
      <c r="E330" s="96" t="s">
        <v>44</v>
      </c>
      <c r="F330" s="127" t="s">
        <v>981</v>
      </c>
      <c r="G330" s="128">
        <v>44701</v>
      </c>
      <c r="H330" s="129" t="s">
        <v>45</v>
      </c>
      <c r="I330" s="187">
        <v>10</v>
      </c>
      <c r="J330" s="127" t="s">
        <v>1011</v>
      </c>
      <c r="K330" s="127" t="s">
        <v>1015</v>
      </c>
      <c r="L330" s="129" t="s">
        <v>102</v>
      </c>
      <c r="M330" s="129" t="s">
        <v>589</v>
      </c>
      <c r="N330" s="129" t="s">
        <v>444</v>
      </c>
      <c r="O330" s="126" t="s">
        <v>87</v>
      </c>
      <c r="P330" s="127" t="s">
        <v>1016</v>
      </c>
      <c r="Q330" s="130">
        <v>44895</v>
      </c>
      <c r="R330" s="130">
        <v>45138</v>
      </c>
      <c r="S330" s="131"/>
      <c r="T330" s="132"/>
      <c r="U330" s="133" t="s">
        <v>1017</v>
      </c>
      <c r="V330" s="133" t="s">
        <v>90</v>
      </c>
      <c r="W330" s="133">
        <v>5</v>
      </c>
      <c r="AA330" s="124" t="s">
        <v>106</v>
      </c>
      <c r="AB330" s="131"/>
      <c r="AC330" s="126"/>
      <c r="AD330" s="134"/>
      <c r="AE330" s="134" t="str">
        <f t="shared" ca="1" si="2"/>
        <v/>
      </c>
      <c r="AF330" s="137"/>
      <c r="AG330" s="126"/>
      <c r="AH330" s="126"/>
      <c r="AI330" s="130">
        <v>45209</v>
      </c>
      <c r="AJ330" s="126" t="str">
        <f t="shared" ca="1" si="3"/>
        <v>CERRADA</v>
      </c>
      <c r="AK330" s="126" t="e">
        <f t="shared" ca="1" si="4"/>
        <v>#NAME?</v>
      </c>
      <c r="AL330" s="124" t="s">
        <v>1018</v>
      </c>
      <c r="AM330" s="136"/>
    </row>
    <row r="331" spans="1:39" ht="18.75" customHeight="1">
      <c r="A331" s="127" t="s">
        <v>58</v>
      </c>
      <c r="B331" s="125">
        <v>329</v>
      </c>
      <c r="C331" s="126" t="e">
        <f ca="1">IF(OR(H331&lt;&gt;"", J331&lt;&gt;"", O331&lt;&gt;""),
    _xludf.TEXTJOIN("-", TRUE,
        IF(H331="NO CONFORMIDAD", "NC", IF(H331="OBSERVACIÓN", "OB", "Error")),I331,
IF(O331="CORRECCIÓN", "C", IF(O331="ACCIÓN CORRECTIVA", "AC", IF(O331="ACCIÓN DE MEJORA", "AM","Error"))),
        VLOOKUP(E331, Opciones!A$1:B$13, 2, FALSE),
        VLOOKUP(M331, Opciones!D$1:E$92, 2, FALSE),
        YEAR(G331)
    ),
"")</f>
        <v>#NAME?</v>
      </c>
      <c r="D331" s="126" t="e">
        <f t="shared" ca="1" si="6"/>
        <v>#NAME?</v>
      </c>
      <c r="E331" s="96" t="s">
        <v>44</v>
      </c>
      <c r="F331" s="127" t="s">
        <v>1019</v>
      </c>
      <c r="G331" s="128">
        <v>44461</v>
      </c>
      <c r="H331" s="129" t="s">
        <v>45</v>
      </c>
      <c r="I331" s="187">
        <v>1</v>
      </c>
      <c r="J331" s="127" t="s">
        <v>1020</v>
      </c>
      <c r="K331" s="127" t="s">
        <v>1021</v>
      </c>
      <c r="L331" s="129" t="s">
        <v>102</v>
      </c>
      <c r="M331" s="129" t="s">
        <v>63</v>
      </c>
      <c r="N331" s="129" t="s">
        <v>50</v>
      </c>
      <c r="O331" s="126" t="s">
        <v>51</v>
      </c>
      <c r="P331" s="127" t="s">
        <v>1022</v>
      </c>
      <c r="Q331" s="130">
        <v>44910</v>
      </c>
      <c r="R331" s="130">
        <v>45275</v>
      </c>
      <c r="S331" s="131"/>
      <c r="T331" s="132"/>
      <c r="U331" s="133" t="s">
        <v>1023</v>
      </c>
      <c r="V331" s="133" t="s">
        <v>90</v>
      </c>
      <c r="W331" s="133">
        <v>6</v>
      </c>
      <c r="AA331" s="124" t="s">
        <v>53</v>
      </c>
      <c r="AB331" s="127" t="s">
        <v>142</v>
      </c>
      <c r="AC331" s="126"/>
      <c r="AD331" s="134"/>
      <c r="AE331" s="134" t="str">
        <f t="shared" ca="1" si="2"/>
        <v/>
      </c>
      <c r="AF331" s="137"/>
      <c r="AG331" s="126"/>
      <c r="AH331" s="126"/>
      <c r="AI331" s="126"/>
      <c r="AJ331" s="126">
        <f t="shared" ca="1" si="3"/>
        <v>-473</v>
      </c>
      <c r="AK331" s="126" t="e">
        <f t="shared" ca="1" si="4"/>
        <v>#NAME?</v>
      </c>
      <c r="AL331" s="124" t="s">
        <v>1024</v>
      </c>
      <c r="AM331" s="136"/>
    </row>
    <row r="332" spans="1:39" ht="18.75" customHeight="1">
      <c r="A332" s="127" t="s">
        <v>58</v>
      </c>
      <c r="B332" s="125">
        <v>330</v>
      </c>
      <c r="C332" s="126" t="e">
        <f ca="1">IF(OR(H332&lt;&gt;"", J332&lt;&gt;"", O332&lt;&gt;""),
    _xludf.TEXTJOIN("-", TRUE,
        IF(H332="NO CONFORMIDAD", "NC", IF(H332="OBSERVACIÓN", "OB", "Error")),I332,
IF(O332="CORRECCIÓN", "C", IF(O332="ACCIÓN CORRECTIVA", "AC", IF(O332="ACCIÓN DE MEJORA", "AM","Error"))),
        VLOOKUP(E332, Opciones!A$1:B$13, 2, FALSE),
        VLOOKUP(M332, Opciones!D$1:E$92, 2, FALSE),
        YEAR(G332)
    ),
"")</f>
        <v>#NAME?</v>
      </c>
      <c r="D332" s="126" t="e">
        <f t="shared" ca="1" si="6"/>
        <v>#NAME?</v>
      </c>
      <c r="E332" s="96" t="s">
        <v>44</v>
      </c>
      <c r="F332" s="127" t="s">
        <v>1019</v>
      </c>
      <c r="G332" s="128">
        <v>44461</v>
      </c>
      <c r="H332" s="129" t="s">
        <v>45</v>
      </c>
      <c r="I332" s="187">
        <v>1</v>
      </c>
      <c r="J332" s="127" t="s">
        <v>1020</v>
      </c>
      <c r="K332" s="127" t="s">
        <v>1021</v>
      </c>
      <c r="L332" s="129" t="s">
        <v>102</v>
      </c>
      <c r="M332" s="129" t="s">
        <v>63</v>
      </c>
      <c r="N332" s="129" t="s">
        <v>50</v>
      </c>
      <c r="O332" s="126" t="s">
        <v>87</v>
      </c>
      <c r="P332" s="127" t="s">
        <v>1025</v>
      </c>
      <c r="Q332" s="130">
        <v>44910</v>
      </c>
      <c r="R332" s="130">
        <v>44985</v>
      </c>
      <c r="S332" s="131"/>
      <c r="T332" s="132"/>
      <c r="U332" s="133" t="s">
        <v>1026</v>
      </c>
      <c r="V332" s="133" t="s">
        <v>90</v>
      </c>
      <c r="W332" s="133">
        <v>1</v>
      </c>
      <c r="AA332" s="124" t="s">
        <v>65</v>
      </c>
      <c r="AB332" s="127" t="s">
        <v>142</v>
      </c>
      <c r="AC332" s="126"/>
      <c r="AD332" s="134"/>
      <c r="AE332" s="134" t="str">
        <f t="shared" ca="1" si="2"/>
        <v/>
      </c>
      <c r="AF332" s="137"/>
      <c r="AG332" s="126"/>
      <c r="AH332" s="126"/>
      <c r="AI332" s="126"/>
      <c r="AJ332" s="126">
        <f t="shared" ca="1" si="3"/>
        <v>-763</v>
      </c>
      <c r="AK332" s="126" t="e">
        <f t="shared" ca="1" si="4"/>
        <v>#NAME?</v>
      </c>
      <c r="AL332" s="124" t="s">
        <v>1027</v>
      </c>
      <c r="AM332" s="136"/>
    </row>
    <row r="333" spans="1:39" ht="18.75" customHeight="1">
      <c r="A333" s="127" t="s">
        <v>58</v>
      </c>
      <c r="B333" s="125">
        <v>331</v>
      </c>
      <c r="C333" s="126" t="e">
        <f ca="1">IF(OR(H333&lt;&gt;"", J333&lt;&gt;"", O333&lt;&gt;""),
    _xludf.TEXTJOIN("-", TRUE,
        IF(H333="NO CONFORMIDAD", "NC", IF(H333="OBSERVACIÓN", "OB", "Error")),I333,
IF(O333="CORRECCIÓN", "C", IF(O333="ACCIÓN CORRECTIVA", "AC", IF(O333="ACCIÓN DE MEJORA", "AM","Error"))),
        VLOOKUP(E333, Opciones!A$1:B$13, 2, FALSE),
        VLOOKUP(M333, Opciones!D$1:E$92, 2, FALSE),
        YEAR(G333)
    ),
"")</f>
        <v>#NAME?</v>
      </c>
      <c r="D333" s="126" t="e">
        <f t="shared" ca="1" si="6"/>
        <v>#NAME?</v>
      </c>
      <c r="E333" s="96" t="s">
        <v>44</v>
      </c>
      <c r="F333" s="127" t="s">
        <v>1019</v>
      </c>
      <c r="G333" s="128">
        <v>44461</v>
      </c>
      <c r="H333" s="129" t="s">
        <v>45</v>
      </c>
      <c r="I333" s="187">
        <v>2</v>
      </c>
      <c r="J333" s="127" t="s">
        <v>1028</v>
      </c>
      <c r="K333" s="127" t="s">
        <v>1029</v>
      </c>
      <c r="L333" s="129" t="s">
        <v>102</v>
      </c>
      <c r="M333" s="129" t="s">
        <v>63</v>
      </c>
      <c r="N333" s="129" t="s">
        <v>50</v>
      </c>
      <c r="O333" s="126" t="s">
        <v>51</v>
      </c>
      <c r="P333" s="127" t="s">
        <v>1030</v>
      </c>
      <c r="Q333" s="130">
        <v>44910</v>
      </c>
      <c r="R333" s="130">
        <v>44985</v>
      </c>
      <c r="S333" s="131"/>
      <c r="T333" s="132"/>
      <c r="U333" s="133" t="s">
        <v>1031</v>
      </c>
      <c r="V333" s="133" t="s">
        <v>90</v>
      </c>
      <c r="W333" s="133">
        <v>1</v>
      </c>
      <c r="AA333" s="124" t="s">
        <v>53</v>
      </c>
      <c r="AB333" s="131"/>
      <c r="AC333" s="126"/>
      <c r="AD333" s="134"/>
      <c r="AE333" s="134" t="str">
        <f t="shared" ca="1" si="2"/>
        <v/>
      </c>
      <c r="AF333" s="137"/>
      <c r="AG333" s="126"/>
      <c r="AH333" s="126"/>
      <c r="AI333" s="126"/>
      <c r="AJ333" s="126">
        <f t="shared" ca="1" si="3"/>
        <v>-763</v>
      </c>
      <c r="AK333" s="126" t="e">
        <f t="shared" ca="1" si="4"/>
        <v>#NAME?</v>
      </c>
      <c r="AL333" s="124" t="s">
        <v>1032</v>
      </c>
      <c r="AM333" s="136"/>
    </row>
    <row r="334" spans="1:39" ht="18.75" customHeight="1">
      <c r="A334" s="127" t="s">
        <v>58</v>
      </c>
      <c r="B334" s="125">
        <v>332</v>
      </c>
      <c r="C334" s="126" t="e">
        <f ca="1">IF(OR(H334&lt;&gt;"", J334&lt;&gt;"", O334&lt;&gt;""),
    _xludf.TEXTJOIN("-", TRUE,
        IF(H334="NO CONFORMIDAD", "NC", IF(H334="OBSERVACIÓN", "OB", "Error")),I334,
IF(O334="CORRECCIÓN", "C", IF(O334="ACCIÓN CORRECTIVA", "AC", IF(O334="ACCIÓN DE MEJORA", "AM","Error"))),
        VLOOKUP(E334, Opciones!A$1:B$13, 2, FALSE),
        VLOOKUP(M334, Opciones!D$1:E$92, 2, FALSE),
        YEAR(G334)
    ),
"")</f>
        <v>#NAME?</v>
      </c>
      <c r="D334" s="126" t="e">
        <f t="shared" ca="1" si="6"/>
        <v>#NAME?</v>
      </c>
      <c r="E334" s="96" t="s">
        <v>44</v>
      </c>
      <c r="F334" s="127" t="s">
        <v>1019</v>
      </c>
      <c r="G334" s="128">
        <v>44461</v>
      </c>
      <c r="H334" s="129" t="s">
        <v>45</v>
      </c>
      <c r="I334" s="187">
        <v>2</v>
      </c>
      <c r="J334" s="127" t="s">
        <v>1028</v>
      </c>
      <c r="K334" s="127" t="s">
        <v>1029</v>
      </c>
      <c r="L334" s="129" t="s">
        <v>102</v>
      </c>
      <c r="M334" s="129" t="s">
        <v>63</v>
      </c>
      <c r="N334" s="129" t="s">
        <v>50</v>
      </c>
      <c r="O334" s="126" t="s">
        <v>87</v>
      </c>
      <c r="P334" s="127" t="s">
        <v>1033</v>
      </c>
      <c r="Q334" s="130">
        <v>44910</v>
      </c>
      <c r="R334" s="130">
        <v>45275</v>
      </c>
      <c r="S334" s="131"/>
      <c r="T334" s="132"/>
      <c r="U334" s="133" t="s">
        <v>412</v>
      </c>
      <c r="V334" s="133" t="s">
        <v>90</v>
      </c>
      <c r="W334" s="133">
        <v>6</v>
      </c>
      <c r="AA334" s="124" t="s">
        <v>65</v>
      </c>
      <c r="AB334" s="127" t="s">
        <v>142</v>
      </c>
      <c r="AC334" s="126"/>
      <c r="AD334" s="134"/>
      <c r="AE334" s="134" t="str">
        <f t="shared" ca="1" si="2"/>
        <v/>
      </c>
      <c r="AF334" s="137"/>
      <c r="AG334" s="126"/>
      <c r="AH334" s="126"/>
      <c r="AI334" s="126"/>
      <c r="AJ334" s="126">
        <f t="shared" ca="1" si="3"/>
        <v>-473</v>
      </c>
      <c r="AK334" s="126" t="e">
        <f t="shared" ca="1" si="4"/>
        <v>#NAME?</v>
      </c>
      <c r="AL334" s="124" t="s">
        <v>1034</v>
      </c>
      <c r="AM334" s="136"/>
    </row>
    <row r="335" spans="1:39" ht="18.75" customHeight="1">
      <c r="A335" s="127" t="s">
        <v>58</v>
      </c>
      <c r="B335" s="125">
        <v>333</v>
      </c>
      <c r="C335" s="126" t="e">
        <f ca="1">IF(OR(H335&lt;&gt;"", J335&lt;&gt;"", O335&lt;&gt;""),
    _xludf.TEXTJOIN("-", TRUE,
        IF(H335="NO CONFORMIDAD", "NC", IF(H335="OBSERVACIÓN", "OB", "Error")),I335,
IF(O335="CORRECCIÓN", "C", IF(O335="ACCIÓN CORRECTIVA", "AC", IF(O335="ACCIÓN DE MEJORA", "AM","Error"))),
        VLOOKUP(E335, Opciones!A$1:B$13, 2, FALSE),
        VLOOKUP(M335, Opciones!D$1:E$92, 2, FALSE),
        YEAR(G335)
    ),
"")</f>
        <v>#NAME?</v>
      </c>
      <c r="D335" s="126" t="e">
        <f t="shared" ca="1" si="6"/>
        <v>#NAME?</v>
      </c>
      <c r="E335" s="96" t="s">
        <v>44</v>
      </c>
      <c r="F335" s="127" t="s">
        <v>1019</v>
      </c>
      <c r="G335" s="128">
        <v>44461</v>
      </c>
      <c r="H335" s="129" t="s">
        <v>45</v>
      </c>
      <c r="I335" s="187">
        <v>3</v>
      </c>
      <c r="J335" s="127" t="s">
        <v>1035</v>
      </c>
      <c r="K335" s="127" t="s">
        <v>1036</v>
      </c>
      <c r="L335" s="129" t="s">
        <v>102</v>
      </c>
      <c r="M335" s="129" t="s">
        <v>63</v>
      </c>
      <c r="N335" s="129" t="s">
        <v>50</v>
      </c>
      <c r="O335" s="126" t="s">
        <v>51</v>
      </c>
      <c r="P335" s="127" t="s">
        <v>1037</v>
      </c>
      <c r="Q335" s="130">
        <v>44910</v>
      </c>
      <c r="R335" s="130">
        <v>45291</v>
      </c>
      <c r="S335" s="131"/>
      <c r="T335" s="132"/>
      <c r="U335" s="133" t="s">
        <v>1038</v>
      </c>
      <c r="V335" s="133" t="s">
        <v>90</v>
      </c>
      <c r="W335" s="133">
        <v>1</v>
      </c>
      <c r="AA335" s="124" t="s">
        <v>53</v>
      </c>
      <c r="AB335" s="131"/>
      <c r="AC335" s="126"/>
      <c r="AD335" s="134"/>
      <c r="AE335" s="134" t="str">
        <f t="shared" ca="1" si="2"/>
        <v/>
      </c>
      <c r="AF335" s="137"/>
      <c r="AG335" s="126"/>
      <c r="AH335" s="126"/>
      <c r="AI335" s="126"/>
      <c r="AJ335" s="126">
        <f t="shared" ca="1" si="3"/>
        <v>-457</v>
      </c>
      <c r="AK335" s="126" t="e">
        <f t="shared" ca="1" si="4"/>
        <v>#NAME?</v>
      </c>
      <c r="AL335" s="124" t="s">
        <v>1039</v>
      </c>
      <c r="AM335" s="136"/>
    </row>
    <row r="336" spans="1:39" ht="18.75" customHeight="1">
      <c r="A336" s="127" t="s">
        <v>58</v>
      </c>
      <c r="B336" s="125">
        <v>334</v>
      </c>
      <c r="C336" s="126" t="e">
        <f ca="1">IF(OR(H336&lt;&gt;"", J336&lt;&gt;"", O336&lt;&gt;""),
    _xludf.TEXTJOIN("-", TRUE,
        IF(H336="NO CONFORMIDAD", "NC", IF(H336="OBSERVACIÓN", "OB", "Error")),I336,
IF(O336="CORRECCIÓN", "C", IF(O336="ACCIÓN CORRECTIVA", "AC", IF(O336="ACCIÓN DE MEJORA", "AM","Error"))),
        VLOOKUP(E336, Opciones!A$1:B$13, 2, FALSE),
        VLOOKUP(M336, Opciones!D$1:E$92, 2, FALSE),
        YEAR(G336)
    ),
"")</f>
        <v>#NAME?</v>
      </c>
      <c r="D336" s="126" t="e">
        <f t="shared" ca="1" si="6"/>
        <v>#NAME?</v>
      </c>
      <c r="E336" s="96" t="s">
        <v>44</v>
      </c>
      <c r="F336" s="127" t="s">
        <v>1019</v>
      </c>
      <c r="G336" s="128">
        <v>44461</v>
      </c>
      <c r="H336" s="129" t="s">
        <v>45</v>
      </c>
      <c r="I336" s="187">
        <v>3</v>
      </c>
      <c r="J336" s="127" t="s">
        <v>1035</v>
      </c>
      <c r="K336" s="127" t="s">
        <v>1036</v>
      </c>
      <c r="L336" s="129" t="s">
        <v>102</v>
      </c>
      <c r="M336" s="129" t="s">
        <v>63</v>
      </c>
      <c r="N336" s="129" t="s">
        <v>50</v>
      </c>
      <c r="O336" s="126" t="s">
        <v>87</v>
      </c>
      <c r="P336" s="127" t="s">
        <v>1040</v>
      </c>
      <c r="Q336" s="130">
        <v>44910</v>
      </c>
      <c r="R336" s="130">
        <v>45275</v>
      </c>
      <c r="S336" s="131"/>
      <c r="T336" s="132"/>
      <c r="U336" s="133" t="s">
        <v>1041</v>
      </c>
      <c r="V336" s="133" t="s">
        <v>90</v>
      </c>
      <c r="W336" s="133">
        <v>12</v>
      </c>
      <c r="AA336" s="124" t="s">
        <v>65</v>
      </c>
      <c r="AB336" s="131"/>
      <c r="AC336" s="126"/>
      <c r="AD336" s="134"/>
      <c r="AE336" s="134" t="str">
        <f t="shared" ca="1" si="2"/>
        <v/>
      </c>
      <c r="AF336" s="137"/>
      <c r="AG336" s="126"/>
      <c r="AH336" s="126"/>
      <c r="AI336" s="126"/>
      <c r="AJ336" s="126">
        <f t="shared" ca="1" si="3"/>
        <v>-473</v>
      </c>
      <c r="AK336" s="126" t="e">
        <f t="shared" ca="1" si="4"/>
        <v>#NAME?</v>
      </c>
      <c r="AL336" s="124" t="s">
        <v>1039</v>
      </c>
      <c r="AM336" s="136"/>
    </row>
    <row r="337" spans="1:39" ht="18.75" customHeight="1">
      <c r="A337" s="127" t="s">
        <v>58</v>
      </c>
      <c r="B337" s="125">
        <v>335</v>
      </c>
      <c r="C337" s="126" t="e">
        <f ca="1">IF(OR(H337&lt;&gt;"", J337&lt;&gt;"", O337&lt;&gt;""),
    _xludf.TEXTJOIN("-", TRUE,
        IF(H337="NO CONFORMIDAD", "NC", IF(H337="OBSERVACIÓN", "OB", "Error")),I337,
IF(O337="CORRECCIÓN", "C", IF(O337="ACCIÓN CORRECTIVA", "AC", IF(O337="ACCIÓN DE MEJORA", "AM","Error"))),
        VLOOKUP(E337, Opciones!A$1:B$13, 2, FALSE),
        VLOOKUP(M337, Opciones!D$1:E$92, 2, FALSE),
        YEAR(G337)
    ),
"")</f>
        <v>#NAME?</v>
      </c>
      <c r="D337" s="126" t="e">
        <f t="shared" ca="1" si="6"/>
        <v>#NAME?</v>
      </c>
      <c r="E337" s="96" t="s">
        <v>44</v>
      </c>
      <c r="F337" s="127" t="s">
        <v>1019</v>
      </c>
      <c r="G337" s="128">
        <v>44461</v>
      </c>
      <c r="H337" s="129" t="s">
        <v>45</v>
      </c>
      <c r="I337" s="187">
        <v>3</v>
      </c>
      <c r="J337" s="127" t="s">
        <v>1035</v>
      </c>
      <c r="K337" s="127" t="s">
        <v>1036</v>
      </c>
      <c r="L337" s="129" t="s">
        <v>102</v>
      </c>
      <c r="M337" s="129" t="s">
        <v>63</v>
      </c>
      <c r="N337" s="129" t="s">
        <v>50</v>
      </c>
      <c r="O337" s="126" t="s">
        <v>87</v>
      </c>
      <c r="P337" s="127" t="s">
        <v>1042</v>
      </c>
      <c r="Q337" s="130">
        <v>44910</v>
      </c>
      <c r="R337" s="130">
        <v>45275</v>
      </c>
      <c r="S337" s="131"/>
      <c r="T337" s="132"/>
      <c r="U337" s="133" t="s">
        <v>1043</v>
      </c>
      <c r="V337" s="133" t="s">
        <v>84</v>
      </c>
      <c r="W337" s="133">
        <v>100</v>
      </c>
      <c r="AA337" s="124" t="s">
        <v>65</v>
      </c>
      <c r="AB337" s="131"/>
      <c r="AC337" s="126"/>
      <c r="AD337" s="134"/>
      <c r="AE337" s="134" t="str">
        <f t="shared" ca="1" si="2"/>
        <v/>
      </c>
      <c r="AF337" s="137"/>
      <c r="AG337" s="126"/>
      <c r="AH337" s="126"/>
      <c r="AI337" s="126"/>
      <c r="AJ337" s="126">
        <f t="shared" ca="1" si="3"/>
        <v>-473</v>
      </c>
      <c r="AK337" s="126" t="e">
        <f t="shared" ca="1" si="4"/>
        <v>#NAME?</v>
      </c>
      <c r="AL337" s="124" t="s">
        <v>1039</v>
      </c>
      <c r="AM337" s="136"/>
    </row>
    <row r="338" spans="1:39" ht="18.75" customHeight="1">
      <c r="A338" s="127" t="s">
        <v>58</v>
      </c>
      <c r="B338" s="125">
        <v>336</v>
      </c>
      <c r="C338" s="126" t="e">
        <f ca="1">IF(OR(H338&lt;&gt;"", J338&lt;&gt;"", O338&lt;&gt;""),
    _xludf.TEXTJOIN("-", TRUE,
        IF(H338="NO CONFORMIDAD", "NC", IF(H338="OBSERVACIÓN", "OB", "Error")),I338,
IF(O338="CORRECCIÓN", "C", IF(O338="ACCIÓN CORRECTIVA", "AC", IF(O338="ACCIÓN DE MEJORA", "AM","Error"))),
        VLOOKUP(E338, Opciones!A$1:B$13, 2, FALSE),
        VLOOKUP(M338, Opciones!D$1:E$92, 2, FALSE),
        YEAR(G338)
    ),
"")</f>
        <v>#NAME?</v>
      </c>
      <c r="D338" s="126" t="e">
        <f t="shared" ca="1" si="6"/>
        <v>#NAME?</v>
      </c>
      <c r="E338" s="96" t="s">
        <v>44</v>
      </c>
      <c r="F338" s="127" t="s">
        <v>1019</v>
      </c>
      <c r="G338" s="128">
        <v>44461</v>
      </c>
      <c r="H338" s="129" t="s">
        <v>45</v>
      </c>
      <c r="I338" s="187">
        <v>4</v>
      </c>
      <c r="J338" s="127" t="s">
        <v>1044</v>
      </c>
      <c r="K338" s="127" t="s">
        <v>1045</v>
      </c>
      <c r="L338" s="129" t="s">
        <v>102</v>
      </c>
      <c r="M338" s="129" t="s">
        <v>63</v>
      </c>
      <c r="N338" s="129" t="s">
        <v>50</v>
      </c>
      <c r="O338" s="126" t="s">
        <v>51</v>
      </c>
      <c r="P338" s="127" t="s">
        <v>1046</v>
      </c>
      <c r="Q338" s="130">
        <v>44910</v>
      </c>
      <c r="R338" s="130">
        <v>45275</v>
      </c>
      <c r="S338" s="131"/>
      <c r="T338" s="132"/>
      <c r="U338" s="133" t="s">
        <v>412</v>
      </c>
      <c r="V338" s="133" t="s">
        <v>90</v>
      </c>
      <c r="W338" s="133">
        <v>6</v>
      </c>
      <c r="AA338" s="124" t="s">
        <v>53</v>
      </c>
      <c r="AB338" s="131"/>
      <c r="AC338" s="126"/>
      <c r="AD338" s="134"/>
      <c r="AE338" s="134" t="str">
        <f t="shared" ca="1" si="2"/>
        <v/>
      </c>
      <c r="AF338" s="137"/>
      <c r="AG338" s="126"/>
      <c r="AH338" s="126"/>
      <c r="AI338" s="126"/>
      <c r="AJ338" s="126">
        <f t="shared" ca="1" si="3"/>
        <v>-473</v>
      </c>
      <c r="AK338" s="126" t="e">
        <f t="shared" ca="1" si="4"/>
        <v>#NAME?</v>
      </c>
      <c r="AL338" s="124" t="s">
        <v>1039</v>
      </c>
      <c r="AM338" s="136"/>
    </row>
    <row r="339" spans="1:39" ht="18.75" customHeight="1">
      <c r="A339" s="127" t="s">
        <v>58</v>
      </c>
      <c r="B339" s="125">
        <v>337</v>
      </c>
      <c r="C339" s="126" t="e">
        <f ca="1">IF(OR(H339&lt;&gt;"", J339&lt;&gt;"", O339&lt;&gt;""),
    _xludf.TEXTJOIN("-", TRUE,
        IF(H339="NO CONFORMIDAD", "NC", IF(H339="OBSERVACIÓN", "OB", "Error")),I339,
IF(O339="CORRECCIÓN", "C", IF(O339="ACCIÓN CORRECTIVA", "AC", IF(O339="ACCIÓN DE MEJORA", "AM","Error"))),
        VLOOKUP(E339, Opciones!A$1:B$13, 2, FALSE),
        VLOOKUP(M339, Opciones!D$1:E$92, 2, FALSE),
        YEAR(G339)
    ),
"")</f>
        <v>#NAME?</v>
      </c>
      <c r="D339" s="126" t="e">
        <f t="shared" ca="1" si="6"/>
        <v>#NAME?</v>
      </c>
      <c r="E339" s="96" t="s">
        <v>44</v>
      </c>
      <c r="F339" s="127" t="s">
        <v>1019</v>
      </c>
      <c r="G339" s="128">
        <v>44461</v>
      </c>
      <c r="H339" s="129" t="s">
        <v>45</v>
      </c>
      <c r="I339" s="187">
        <v>4</v>
      </c>
      <c r="J339" s="127" t="s">
        <v>1044</v>
      </c>
      <c r="K339" s="127" t="s">
        <v>1045</v>
      </c>
      <c r="L339" s="129" t="s">
        <v>102</v>
      </c>
      <c r="M339" s="129" t="s">
        <v>63</v>
      </c>
      <c r="N339" s="129" t="s">
        <v>50</v>
      </c>
      <c r="O339" s="126" t="s">
        <v>87</v>
      </c>
      <c r="P339" s="127" t="s">
        <v>1047</v>
      </c>
      <c r="Q339" s="130">
        <v>44910</v>
      </c>
      <c r="R339" s="130">
        <v>45275</v>
      </c>
      <c r="S339" s="131"/>
      <c r="T339" s="132"/>
      <c r="U339" s="133" t="s">
        <v>348</v>
      </c>
      <c r="V339" s="133" t="s">
        <v>90</v>
      </c>
      <c r="W339" s="133">
        <v>12</v>
      </c>
      <c r="AA339" s="124" t="s">
        <v>65</v>
      </c>
      <c r="AB339" s="131"/>
      <c r="AC339" s="126"/>
      <c r="AD339" s="134"/>
      <c r="AE339" s="134" t="str">
        <f t="shared" ca="1" si="2"/>
        <v/>
      </c>
      <c r="AF339" s="137"/>
      <c r="AG339" s="126"/>
      <c r="AH339" s="126"/>
      <c r="AI339" s="126"/>
      <c r="AJ339" s="126">
        <f t="shared" ca="1" si="3"/>
        <v>-473</v>
      </c>
      <c r="AK339" s="126" t="e">
        <f t="shared" ca="1" si="4"/>
        <v>#NAME?</v>
      </c>
      <c r="AL339" s="124" t="s">
        <v>1039</v>
      </c>
      <c r="AM339" s="136"/>
    </row>
    <row r="340" spans="1:39" ht="18.75" customHeight="1">
      <c r="A340" s="127" t="s">
        <v>58</v>
      </c>
      <c r="B340" s="125">
        <v>338</v>
      </c>
      <c r="C340" s="126" t="e">
        <f ca="1">IF(OR(H340&lt;&gt;"", J340&lt;&gt;"", O340&lt;&gt;""),
    _xludf.TEXTJOIN("-", TRUE,
        IF(H340="NO CONFORMIDAD", "NC", IF(H340="OBSERVACIÓN", "OB", "Error")),I340,
IF(O340="CORRECCIÓN", "C", IF(O340="ACCIÓN CORRECTIVA", "AC", IF(O340="ACCIÓN DE MEJORA", "AM","Error"))),
        VLOOKUP(E340, Opciones!A$1:B$13, 2, FALSE),
        VLOOKUP(M340, Opciones!D$1:E$92, 2, FALSE),
        YEAR(G340)
    ),
"")</f>
        <v>#NAME?</v>
      </c>
      <c r="D340" s="126" t="e">
        <f t="shared" ca="1" si="6"/>
        <v>#NAME?</v>
      </c>
      <c r="E340" s="96" t="s">
        <v>44</v>
      </c>
      <c r="F340" s="127" t="s">
        <v>1019</v>
      </c>
      <c r="G340" s="128">
        <v>44461</v>
      </c>
      <c r="H340" s="129" t="s">
        <v>45</v>
      </c>
      <c r="I340" s="187">
        <v>5</v>
      </c>
      <c r="J340" s="127" t="s">
        <v>1048</v>
      </c>
      <c r="K340" s="127" t="s">
        <v>1049</v>
      </c>
      <c r="L340" s="129" t="s">
        <v>102</v>
      </c>
      <c r="M340" s="129" t="s">
        <v>63</v>
      </c>
      <c r="N340" s="129" t="s">
        <v>50</v>
      </c>
      <c r="O340" s="126" t="s">
        <v>51</v>
      </c>
      <c r="P340" s="127" t="s">
        <v>1047</v>
      </c>
      <c r="Q340" s="130">
        <v>44910</v>
      </c>
      <c r="R340" s="130">
        <v>45275</v>
      </c>
      <c r="S340" s="131"/>
      <c r="T340" s="132"/>
      <c r="U340" s="133" t="s">
        <v>1050</v>
      </c>
      <c r="V340" s="133" t="s">
        <v>90</v>
      </c>
      <c r="W340" s="133">
        <v>12</v>
      </c>
      <c r="AA340" s="124" t="s">
        <v>53</v>
      </c>
      <c r="AB340" s="131"/>
      <c r="AC340" s="126"/>
      <c r="AD340" s="134"/>
      <c r="AE340" s="134" t="str">
        <f t="shared" ca="1" si="2"/>
        <v/>
      </c>
      <c r="AF340" s="137"/>
      <c r="AG340" s="126"/>
      <c r="AH340" s="126"/>
      <c r="AI340" s="126"/>
      <c r="AJ340" s="126">
        <f t="shared" ca="1" si="3"/>
        <v>-473</v>
      </c>
      <c r="AK340" s="126" t="e">
        <f t="shared" ca="1" si="4"/>
        <v>#NAME?</v>
      </c>
      <c r="AL340" s="124" t="s">
        <v>1039</v>
      </c>
      <c r="AM340" s="136"/>
    </row>
    <row r="341" spans="1:39" ht="18.75" customHeight="1">
      <c r="A341" s="127" t="s">
        <v>58</v>
      </c>
      <c r="B341" s="125">
        <v>339</v>
      </c>
      <c r="C341" s="126" t="e">
        <f ca="1">IF(OR(H341&lt;&gt;"", J341&lt;&gt;"", O341&lt;&gt;""),
    _xludf.TEXTJOIN("-", TRUE,
        IF(H341="NO CONFORMIDAD", "NC", IF(H341="OBSERVACIÓN", "OB", "Error")),I341,
IF(O341="CORRECCIÓN", "C", IF(O341="ACCIÓN CORRECTIVA", "AC", IF(O341="ACCIÓN DE MEJORA", "AM","Error"))),
        VLOOKUP(E341, Opciones!A$1:B$13, 2, FALSE),
        VLOOKUP(M341, Opciones!D$1:E$92, 2, FALSE),
        YEAR(G341)
    ),
"")</f>
        <v>#NAME?</v>
      </c>
      <c r="D341" s="126" t="e">
        <f t="shared" ca="1" si="6"/>
        <v>#NAME?</v>
      </c>
      <c r="E341" s="96" t="s">
        <v>44</v>
      </c>
      <c r="F341" s="127" t="s">
        <v>1019</v>
      </c>
      <c r="G341" s="128">
        <v>44461</v>
      </c>
      <c r="H341" s="129" t="s">
        <v>45</v>
      </c>
      <c r="I341" s="187">
        <v>5</v>
      </c>
      <c r="J341" s="127" t="s">
        <v>1048</v>
      </c>
      <c r="K341" s="127" t="s">
        <v>1049</v>
      </c>
      <c r="L341" s="129" t="s">
        <v>102</v>
      </c>
      <c r="M341" s="129" t="s">
        <v>63</v>
      </c>
      <c r="N341" s="129" t="s">
        <v>50</v>
      </c>
      <c r="O341" s="126" t="s">
        <v>87</v>
      </c>
      <c r="P341" s="127" t="s">
        <v>1051</v>
      </c>
      <c r="Q341" s="130">
        <v>44910</v>
      </c>
      <c r="R341" s="130">
        <v>45275</v>
      </c>
      <c r="S341" s="131"/>
      <c r="T341" s="132"/>
      <c r="U341" s="133" t="s">
        <v>1052</v>
      </c>
      <c r="V341" s="133" t="s">
        <v>90</v>
      </c>
      <c r="W341" s="133">
        <v>6</v>
      </c>
      <c r="AA341" s="124" t="s">
        <v>65</v>
      </c>
      <c r="AB341" s="131"/>
      <c r="AC341" s="126"/>
      <c r="AD341" s="134"/>
      <c r="AE341" s="134" t="str">
        <f t="shared" ca="1" si="2"/>
        <v/>
      </c>
      <c r="AF341" s="137"/>
      <c r="AG341" s="126"/>
      <c r="AH341" s="126"/>
      <c r="AI341" s="126"/>
      <c r="AJ341" s="126">
        <f t="shared" ca="1" si="3"/>
        <v>-473</v>
      </c>
      <c r="AK341" s="126" t="e">
        <f t="shared" ca="1" si="4"/>
        <v>#NAME?</v>
      </c>
      <c r="AL341" s="124" t="s">
        <v>1039</v>
      </c>
      <c r="AM341" s="136"/>
    </row>
    <row r="342" spans="1:39" ht="18.75" customHeight="1">
      <c r="A342" s="127" t="s">
        <v>58</v>
      </c>
      <c r="B342" s="125">
        <v>340</v>
      </c>
      <c r="C342" s="126" t="e">
        <f ca="1">IF(OR(H342&lt;&gt;"", J342&lt;&gt;"", O342&lt;&gt;""),
    _xludf.TEXTJOIN("-", TRUE,
        IF(H342="NO CONFORMIDAD", "NC", IF(H342="OBSERVACIÓN", "OB", "Error")),I342,
IF(O342="CORRECCIÓN", "C", IF(O342="ACCIÓN CORRECTIVA", "AC", IF(O342="ACCIÓN DE MEJORA", "AM","Error"))),
        VLOOKUP(E342, Opciones!A$1:B$13, 2, FALSE),
        VLOOKUP(M342, Opciones!D$1:E$92, 2, FALSE),
        YEAR(G342)
    ),
"")</f>
        <v>#NAME?</v>
      </c>
      <c r="D342" s="126" t="e">
        <f t="shared" ca="1" si="6"/>
        <v>#NAME?</v>
      </c>
      <c r="E342" s="96" t="s">
        <v>44</v>
      </c>
      <c r="F342" s="127" t="s">
        <v>1019</v>
      </c>
      <c r="G342" s="128">
        <v>44461</v>
      </c>
      <c r="H342" s="129" t="s">
        <v>45</v>
      </c>
      <c r="I342" s="187">
        <v>6</v>
      </c>
      <c r="J342" s="127" t="s">
        <v>1053</v>
      </c>
      <c r="K342" s="127" t="s">
        <v>1054</v>
      </c>
      <c r="L342" s="129" t="s">
        <v>102</v>
      </c>
      <c r="M342" s="129" t="s">
        <v>63</v>
      </c>
      <c r="N342" s="129" t="s">
        <v>50</v>
      </c>
      <c r="O342" s="126" t="s">
        <v>87</v>
      </c>
      <c r="P342" s="127" t="s">
        <v>1055</v>
      </c>
      <c r="Q342" s="130">
        <v>44910</v>
      </c>
      <c r="R342" s="130">
        <v>45275</v>
      </c>
      <c r="S342" s="131"/>
      <c r="T342" s="132"/>
      <c r="U342" s="133" t="s">
        <v>1056</v>
      </c>
      <c r="V342" s="133" t="s">
        <v>90</v>
      </c>
      <c r="W342" s="133">
        <v>12</v>
      </c>
      <c r="AA342" s="124" t="s">
        <v>65</v>
      </c>
      <c r="AB342" s="131"/>
      <c r="AC342" s="126"/>
      <c r="AD342" s="134"/>
      <c r="AE342" s="134" t="str">
        <f t="shared" ca="1" si="2"/>
        <v/>
      </c>
      <c r="AF342" s="137"/>
      <c r="AG342" s="126"/>
      <c r="AH342" s="126"/>
      <c r="AI342" s="126"/>
      <c r="AJ342" s="126">
        <f t="shared" ca="1" si="3"/>
        <v>-473</v>
      </c>
      <c r="AK342" s="126" t="e">
        <f t="shared" ca="1" si="4"/>
        <v>#NAME?</v>
      </c>
      <c r="AL342" s="124" t="s">
        <v>1039</v>
      </c>
      <c r="AM342" s="136"/>
    </row>
    <row r="343" spans="1:39" ht="18.75" customHeight="1">
      <c r="A343" s="127" t="s">
        <v>58</v>
      </c>
      <c r="B343" s="125">
        <v>341</v>
      </c>
      <c r="C343" s="126" t="e">
        <f ca="1">IF(OR(H343&lt;&gt;"", J343&lt;&gt;"", O343&lt;&gt;""),
    _xludf.TEXTJOIN("-", TRUE,
        IF(H343="NO CONFORMIDAD", "NC", IF(H343="OBSERVACIÓN", "OB", "Error")),I343,
IF(O343="CORRECCIÓN", "C", IF(O343="ACCIÓN CORRECTIVA", "AC", IF(O343="ACCIÓN DE MEJORA", "AM","Error"))),
        VLOOKUP(E343, Opciones!A$1:B$13, 2, FALSE),
        VLOOKUP(M343, Opciones!D$1:E$92, 2, FALSE),
        YEAR(G343)
    ),
"")</f>
        <v>#NAME?</v>
      </c>
      <c r="D343" s="126" t="e">
        <f t="shared" ca="1" si="6"/>
        <v>#NAME?</v>
      </c>
      <c r="E343" s="96" t="s">
        <v>44</v>
      </c>
      <c r="F343" s="127" t="s">
        <v>1019</v>
      </c>
      <c r="G343" s="128">
        <v>44461</v>
      </c>
      <c r="H343" s="129" t="s">
        <v>45</v>
      </c>
      <c r="I343" s="187">
        <v>7</v>
      </c>
      <c r="J343" s="127" t="s">
        <v>1057</v>
      </c>
      <c r="K343" s="127" t="s">
        <v>1058</v>
      </c>
      <c r="L343" s="129" t="s">
        <v>102</v>
      </c>
      <c r="M343" s="129" t="s">
        <v>63</v>
      </c>
      <c r="N343" s="129" t="s">
        <v>50</v>
      </c>
      <c r="O343" s="126" t="s">
        <v>87</v>
      </c>
      <c r="P343" s="127" t="s">
        <v>1059</v>
      </c>
      <c r="Q343" s="130">
        <v>44910</v>
      </c>
      <c r="R343" s="130">
        <v>45275</v>
      </c>
      <c r="S343" s="131"/>
      <c r="T343" s="132"/>
      <c r="U343" s="133" t="s">
        <v>1060</v>
      </c>
      <c r="V343" s="133" t="s">
        <v>84</v>
      </c>
      <c r="W343" s="133">
        <v>1</v>
      </c>
      <c r="AA343" s="124" t="s">
        <v>53</v>
      </c>
      <c r="AB343" s="131"/>
      <c r="AC343" s="126"/>
      <c r="AD343" s="134"/>
      <c r="AE343" s="134" t="str">
        <f t="shared" ca="1" si="2"/>
        <v/>
      </c>
      <c r="AF343" s="137"/>
      <c r="AG343" s="126"/>
      <c r="AH343" s="126"/>
      <c r="AI343" s="126"/>
      <c r="AJ343" s="126">
        <f t="shared" ca="1" si="3"/>
        <v>-473</v>
      </c>
      <c r="AK343" s="126" t="e">
        <f t="shared" ca="1" si="4"/>
        <v>#NAME?</v>
      </c>
      <c r="AL343" s="124" t="s">
        <v>1039</v>
      </c>
      <c r="AM343" s="136"/>
    </row>
    <row r="344" spans="1:39" ht="18.75" customHeight="1">
      <c r="A344" s="127" t="s">
        <v>58</v>
      </c>
      <c r="B344" s="125">
        <v>342</v>
      </c>
      <c r="C344" s="126" t="e">
        <f ca="1">IF(OR(H344&lt;&gt;"", J344&lt;&gt;"", O344&lt;&gt;""),
    _xludf.TEXTJOIN("-", TRUE,
        IF(H344="NO CONFORMIDAD", "NC", IF(H344="OBSERVACIÓN", "OB", "Error")),I344,
IF(O344="CORRECCIÓN", "C", IF(O344="ACCIÓN CORRECTIVA", "AC", IF(O344="ACCIÓN DE MEJORA", "AM","Error"))),
        VLOOKUP(E344, Opciones!A$1:B$13, 2, FALSE),
        VLOOKUP(M344, Opciones!D$1:E$92, 2, FALSE),
        YEAR(G344)
    ),
"")</f>
        <v>#NAME?</v>
      </c>
      <c r="D344" s="126" t="e">
        <f t="shared" ca="1" si="6"/>
        <v>#NAME?</v>
      </c>
      <c r="E344" s="96" t="s">
        <v>44</v>
      </c>
      <c r="F344" s="127" t="s">
        <v>1019</v>
      </c>
      <c r="G344" s="128">
        <v>44461</v>
      </c>
      <c r="H344" s="129" t="s">
        <v>45</v>
      </c>
      <c r="I344" s="187">
        <v>8</v>
      </c>
      <c r="J344" s="127" t="s">
        <v>1061</v>
      </c>
      <c r="K344" s="127" t="s">
        <v>1062</v>
      </c>
      <c r="L344" s="129" t="s">
        <v>102</v>
      </c>
      <c r="M344" s="129" t="s">
        <v>63</v>
      </c>
      <c r="N344" s="129" t="s">
        <v>50</v>
      </c>
      <c r="O344" s="126" t="s">
        <v>51</v>
      </c>
      <c r="P344" s="127" t="s">
        <v>1063</v>
      </c>
      <c r="Q344" s="130">
        <v>44910</v>
      </c>
      <c r="R344" s="130">
        <v>45275</v>
      </c>
      <c r="S344" s="131"/>
      <c r="T344" s="132"/>
      <c r="U344" s="133" t="s">
        <v>1043</v>
      </c>
      <c r="V344" s="133" t="s">
        <v>90</v>
      </c>
      <c r="W344" s="133">
        <v>4</v>
      </c>
      <c r="AA344" s="124" t="s">
        <v>53</v>
      </c>
      <c r="AB344" s="131"/>
      <c r="AC344" s="126"/>
      <c r="AD344" s="134"/>
      <c r="AE344" s="134" t="str">
        <f t="shared" ca="1" si="2"/>
        <v/>
      </c>
      <c r="AF344" s="137"/>
      <c r="AG344" s="126"/>
      <c r="AH344" s="126"/>
      <c r="AI344" s="126"/>
      <c r="AJ344" s="126">
        <f t="shared" ca="1" si="3"/>
        <v>-473</v>
      </c>
      <c r="AK344" s="126" t="e">
        <f t="shared" ca="1" si="4"/>
        <v>#NAME?</v>
      </c>
      <c r="AL344" s="124" t="s">
        <v>1039</v>
      </c>
      <c r="AM344" s="136"/>
    </row>
    <row r="345" spans="1:39" ht="18.75" customHeight="1">
      <c r="A345" s="127" t="s">
        <v>58</v>
      </c>
      <c r="B345" s="125">
        <v>343</v>
      </c>
      <c r="C345" s="126" t="e">
        <f ca="1">IF(OR(H345&lt;&gt;"", J345&lt;&gt;"", O345&lt;&gt;""),
    _xludf.TEXTJOIN("-", TRUE,
        IF(H345="NO CONFORMIDAD", "NC", IF(H345="OBSERVACIÓN", "OB", "Error")),I345,
IF(O345="CORRECCIÓN", "C", IF(O345="ACCIÓN CORRECTIVA", "AC", IF(O345="ACCIÓN DE MEJORA", "AM","Error"))),
        VLOOKUP(E345, Opciones!A$1:B$13, 2, FALSE),
        VLOOKUP(M345, Opciones!D$1:E$92, 2, FALSE),
        YEAR(G345)
    ),
"")</f>
        <v>#NAME?</v>
      </c>
      <c r="D345" s="126" t="e">
        <f t="shared" ca="1" si="6"/>
        <v>#NAME?</v>
      </c>
      <c r="E345" s="96" t="s">
        <v>44</v>
      </c>
      <c r="F345" s="127" t="s">
        <v>1019</v>
      </c>
      <c r="G345" s="128">
        <v>44461</v>
      </c>
      <c r="H345" s="129" t="s">
        <v>45</v>
      </c>
      <c r="I345" s="187">
        <v>8</v>
      </c>
      <c r="J345" s="127" t="s">
        <v>1061</v>
      </c>
      <c r="K345" s="127" t="s">
        <v>1062</v>
      </c>
      <c r="L345" s="129" t="s">
        <v>102</v>
      </c>
      <c r="M345" s="129" t="s">
        <v>63</v>
      </c>
      <c r="N345" s="129" t="s">
        <v>50</v>
      </c>
      <c r="O345" s="126" t="s">
        <v>87</v>
      </c>
      <c r="P345" s="127" t="s">
        <v>1064</v>
      </c>
      <c r="Q345" s="130">
        <v>44910</v>
      </c>
      <c r="R345" s="130">
        <v>45275</v>
      </c>
      <c r="S345" s="131"/>
      <c r="T345" s="132"/>
      <c r="U345" s="133" t="s">
        <v>1056</v>
      </c>
      <c r="V345" s="133" t="s">
        <v>90</v>
      </c>
      <c r="W345" s="133">
        <v>12</v>
      </c>
      <c r="AA345" s="124" t="s">
        <v>65</v>
      </c>
      <c r="AB345" s="131"/>
      <c r="AC345" s="126"/>
      <c r="AD345" s="134"/>
      <c r="AE345" s="134" t="str">
        <f t="shared" ca="1" si="2"/>
        <v/>
      </c>
      <c r="AF345" s="137"/>
      <c r="AG345" s="126"/>
      <c r="AH345" s="126"/>
      <c r="AI345" s="126"/>
      <c r="AJ345" s="126">
        <f t="shared" ca="1" si="3"/>
        <v>-473</v>
      </c>
      <c r="AK345" s="126" t="e">
        <f t="shared" ca="1" si="4"/>
        <v>#NAME?</v>
      </c>
      <c r="AL345" s="124" t="s">
        <v>1039</v>
      </c>
      <c r="AM345" s="136"/>
    </row>
    <row r="346" spans="1:39" ht="18.75" customHeight="1">
      <c r="A346" s="127" t="s">
        <v>58</v>
      </c>
      <c r="B346" s="125">
        <v>344</v>
      </c>
      <c r="C346" s="126" t="e">
        <f ca="1">IF(OR(H346&lt;&gt;"", J346&lt;&gt;"", O346&lt;&gt;""),
    _xludf.TEXTJOIN("-", TRUE,
        IF(H346="NO CONFORMIDAD", "NC", IF(H346="OBSERVACIÓN", "OB", "Error")),I346,
IF(O346="CORRECCIÓN", "C", IF(O346="ACCIÓN CORRECTIVA", "AC", IF(O346="ACCIÓN DE MEJORA", "AM","Error"))),
        VLOOKUP(E346, Opciones!A$1:B$13, 2, FALSE),
        VLOOKUP(M346, Opciones!D$1:E$92, 2, FALSE),
        YEAR(G346)
    ),
"")</f>
        <v>#NAME?</v>
      </c>
      <c r="D346" s="126" t="e">
        <f t="shared" ca="1" si="6"/>
        <v>#NAME?</v>
      </c>
      <c r="E346" s="96" t="s">
        <v>44</v>
      </c>
      <c r="F346" s="127" t="s">
        <v>1019</v>
      </c>
      <c r="G346" s="128">
        <v>44461</v>
      </c>
      <c r="H346" s="129" t="s">
        <v>45</v>
      </c>
      <c r="I346" s="187">
        <v>9</v>
      </c>
      <c r="J346" s="127" t="s">
        <v>1065</v>
      </c>
      <c r="K346" s="127" t="s">
        <v>1066</v>
      </c>
      <c r="L346" s="129" t="s">
        <v>102</v>
      </c>
      <c r="M346" s="129" t="s">
        <v>63</v>
      </c>
      <c r="N346" s="129" t="s">
        <v>50</v>
      </c>
      <c r="O346" s="126" t="s">
        <v>51</v>
      </c>
      <c r="P346" s="127" t="s">
        <v>1067</v>
      </c>
      <c r="Q346" s="130">
        <v>44910</v>
      </c>
      <c r="R346" s="130">
        <v>44985</v>
      </c>
      <c r="S346" s="131"/>
      <c r="T346" s="132"/>
      <c r="U346" s="133" t="s">
        <v>1068</v>
      </c>
      <c r="V346" s="133" t="s">
        <v>90</v>
      </c>
      <c r="W346" s="133">
        <v>1</v>
      </c>
      <c r="AA346" s="124" t="s">
        <v>53</v>
      </c>
      <c r="AB346" s="131"/>
      <c r="AC346" s="126"/>
      <c r="AD346" s="134"/>
      <c r="AE346" s="134" t="str">
        <f t="shared" ca="1" si="2"/>
        <v/>
      </c>
      <c r="AF346" s="137"/>
      <c r="AG346" s="126"/>
      <c r="AH346" s="126"/>
      <c r="AI346" s="126"/>
      <c r="AJ346" s="126">
        <f t="shared" ca="1" si="3"/>
        <v>-763</v>
      </c>
      <c r="AK346" s="126" t="e">
        <f t="shared" ca="1" si="4"/>
        <v>#NAME?</v>
      </c>
      <c r="AL346" s="124" t="s">
        <v>1069</v>
      </c>
      <c r="AM346" s="136"/>
    </row>
    <row r="347" spans="1:39" ht="18.75" customHeight="1">
      <c r="A347" s="127" t="s">
        <v>58</v>
      </c>
      <c r="B347" s="125">
        <v>345</v>
      </c>
      <c r="C347" s="126" t="e">
        <f ca="1">IF(OR(H347&lt;&gt;"", J347&lt;&gt;"", O347&lt;&gt;""),
    _xludf.TEXTJOIN("-", TRUE,
        IF(H347="NO CONFORMIDAD", "NC", IF(H347="OBSERVACIÓN", "OB", "Error")),I347,
IF(O347="CORRECCIÓN", "C", IF(O347="ACCIÓN CORRECTIVA", "AC", IF(O347="ACCIÓN DE MEJORA", "AM","Error"))),
        VLOOKUP(E347, Opciones!A$1:B$13, 2, FALSE),
        VLOOKUP(M347, Opciones!D$1:E$92, 2, FALSE),
        YEAR(G347)
    ),
"")</f>
        <v>#NAME?</v>
      </c>
      <c r="D347" s="126" t="e">
        <f t="shared" ca="1" si="6"/>
        <v>#NAME?</v>
      </c>
      <c r="E347" s="96" t="s">
        <v>44</v>
      </c>
      <c r="F347" s="127" t="s">
        <v>1019</v>
      </c>
      <c r="G347" s="128">
        <v>44461</v>
      </c>
      <c r="H347" s="129" t="s">
        <v>45</v>
      </c>
      <c r="I347" s="187">
        <v>9</v>
      </c>
      <c r="J347" s="127" t="s">
        <v>1065</v>
      </c>
      <c r="K347" s="127" t="s">
        <v>1066</v>
      </c>
      <c r="L347" s="129" t="s">
        <v>102</v>
      </c>
      <c r="M347" s="129" t="s">
        <v>63</v>
      </c>
      <c r="N347" s="129" t="s">
        <v>50</v>
      </c>
      <c r="O347" s="126" t="s">
        <v>87</v>
      </c>
      <c r="P347" s="127" t="s">
        <v>1070</v>
      </c>
      <c r="Q347" s="130">
        <v>44910</v>
      </c>
      <c r="R347" s="130">
        <v>45275</v>
      </c>
      <c r="S347" s="131"/>
      <c r="T347" s="132"/>
      <c r="U347" s="133" t="s">
        <v>1071</v>
      </c>
      <c r="V347" s="133" t="s">
        <v>90</v>
      </c>
      <c r="W347" s="133">
        <v>12</v>
      </c>
      <c r="AA347" s="124" t="s">
        <v>65</v>
      </c>
      <c r="AB347" s="131"/>
      <c r="AC347" s="126"/>
      <c r="AD347" s="134"/>
      <c r="AE347" s="134" t="str">
        <f t="shared" ca="1" si="2"/>
        <v/>
      </c>
      <c r="AF347" s="137"/>
      <c r="AG347" s="126"/>
      <c r="AH347" s="126"/>
      <c r="AI347" s="126"/>
      <c r="AJ347" s="126">
        <f t="shared" ca="1" si="3"/>
        <v>-473</v>
      </c>
      <c r="AK347" s="126" t="e">
        <f t="shared" ca="1" si="4"/>
        <v>#NAME?</v>
      </c>
      <c r="AL347" s="124" t="s">
        <v>1039</v>
      </c>
      <c r="AM347" s="136"/>
    </row>
    <row r="348" spans="1:39" ht="18.75" customHeight="1">
      <c r="A348" s="127" t="s">
        <v>58</v>
      </c>
      <c r="B348" s="125">
        <v>346</v>
      </c>
      <c r="C348" s="126" t="e">
        <f ca="1">IF(OR(H348&lt;&gt;"", J348&lt;&gt;"", O348&lt;&gt;""),
    _xludf.TEXTJOIN("-", TRUE,
        IF(H348="NO CONFORMIDAD", "NC", IF(H348="OBSERVACIÓN", "OB", "Error")),I348,
IF(O348="CORRECCIÓN", "C", IF(O348="ACCIÓN CORRECTIVA", "AC", IF(O348="ACCIÓN DE MEJORA", "AM","Error"))),
        VLOOKUP(E348, Opciones!A$1:B$13, 2, FALSE),
        VLOOKUP(M348, Opciones!D$1:E$92, 2, FALSE),
        YEAR(G348)
    ),
"")</f>
        <v>#NAME?</v>
      </c>
      <c r="D348" s="126" t="e">
        <f t="shared" ca="1" si="6"/>
        <v>#NAME?</v>
      </c>
      <c r="E348" s="96" t="s">
        <v>44</v>
      </c>
      <c r="F348" s="127" t="s">
        <v>1019</v>
      </c>
      <c r="G348" s="128">
        <v>44461</v>
      </c>
      <c r="H348" s="129" t="s">
        <v>45</v>
      </c>
      <c r="I348" s="187">
        <v>9</v>
      </c>
      <c r="J348" s="127" t="s">
        <v>1065</v>
      </c>
      <c r="K348" s="127" t="s">
        <v>1066</v>
      </c>
      <c r="L348" s="129" t="s">
        <v>102</v>
      </c>
      <c r="M348" s="129" t="s">
        <v>63</v>
      </c>
      <c r="N348" s="129" t="s">
        <v>50</v>
      </c>
      <c r="O348" s="126" t="s">
        <v>51</v>
      </c>
      <c r="P348" s="127" t="s">
        <v>1072</v>
      </c>
      <c r="Q348" s="130">
        <v>44910</v>
      </c>
      <c r="R348" s="130">
        <v>45016</v>
      </c>
      <c r="S348" s="131"/>
      <c r="T348" s="132"/>
      <c r="U348" s="133" t="s">
        <v>1073</v>
      </c>
      <c r="V348" s="133" t="s">
        <v>90</v>
      </c>
      <c r="W348" s="133">
        <v>1</v>
      </c>
      <c r="AA348" s="124" t="s">
        <v>65</v>
      </c>
      <c r="AB348" s="131"/>
      <c r="AC348" s="126"/>
      <c r="AD348" s="134"/>
      <c r="AE348" s="134" t="str">
        <f t="shared" ca="1" si="2"/>
        <v/>
      </c>
      <c r="AF348" s="137"/>
      <c r="AG348" s="126"/>
      <c r="AH348" s="126"/>
      <c r="AI348" s="126"/>
      <c r="AJ348" s="126">
        <f t="shared" ca="1" si="3"/>
        <v>-732</v>
      </c>
      <c r="AK348" s="126" t="e">
        <f t="shared" ca="1" si="4"/>
        <v>#NAME?</v>
      </c>
      <c r="AL348" s="124" t="s">
        <v>1074</v>
      </c>
      <c r="AM348" s="136"/>
    </row>
    <row r="349" spans="1:39" ht="18.75" customHeight="1">
      <c r="A349" s="127" t="s">
        <v>58</v>
      </c>
      <c r="B349" s="125">
        <v>347</v>
      </c>
      <c r="C349" s="126" t="e">
        <f ca="1">IF(OR(H349&lt;&gt;"", J349&lt;&gt;"", O349&lt;&gt;""),
    _xludf.TEXTJOIN("-", TRUE,
        IF(H349="NO CONFORMIDAD", "NC", IF(H349="OBSERVACIÓN", "OB", "Error")),I349,
IF(O349="CORRECCIÓN", "C", IF(O349="ACCIÓN CORRECTIVA", "AC", IF(O349="ACCIÓN DE MEJORA", "AM","Error"))),
        VLOOKUP(E349, Opciones!A$1:B$13, 2, FALSE),
        VLOOKUP(M349, Opciones!D$1:E$92, 2, FALSE),
        YEAR(G349)
    ),
"")</f>
        <v>#NAME?</v>
      </c>
      <c r="D349" s="126" t="e">
        <f t="shared" ca="1" si="6"/>
        <v>#NAME?</v>
      </c>
      <c r="E349" s="96" t="s">
        <v>44</v>
      </c>
      <c r="F349" s="127" t="s">
        <v>1019</v>
      </c>
      <c r="G349" s="128">
        <v>44461</v>
      </c>
      <c r="H349" s="129" t="s">
        <v>45</v>
      </c>
      <c r="I349" s="187">
        <v>17</v>
      </c>
      <c r="J349" s="127" t="s">
        <v>1075</v>
      </c>
      <c r="K349" s="127" t="s">
        <v>1076</v>
      </c>
      <c r="L349" s="129" t="s">
        <v>102</v>
      </c>
      <c r="M349" s="129" t="s">
        <v>63</v>
      </c>
      <c r="N349" s="129" t="s">
        <v>50</v>
      </c>
      <c r="O349" s="126" t="s">
        <v>51</v>
      </c>
      <c r="P349" s="127" t="s">
        <v>1077</v>
      </c>
      <c r="Q349" s="130">
        <v>44910</v>
      </c>
      <c r="R349" s="130">
        <v>45275</v>
      </c>
      <c r="S349" s="131"/>
      <c r="T349" s="132"/>
      <c r="U349" s="133" t="s">
        <v>1078</v>
      </c>
      <c r="V349" s="133" t="s">
        <v>90</v>
      </c>
      <c r="W349" s="133">
        <v>12</v>
      </c>
      <c r="AA349" s="124" t="s">
        <v>53</v>
      </c>
      <c r="AB349" s="131"/>
      <c r="AC349" s="126"/>
      <c r="AD349" s="134"/>
      <c r="AE349" s="134" t="str">
        <f t="shared" ca="1" si="2"/>
        <v/>
      </c>
      <c r="AF349" s="137"/>
      <c r="AG349" s="126"/>
      <c r="AH349" s="126"/>
      <c r="AI349" s="126"/>
      <c r="AJ349" s="126">
        <f t="shared" ca="1" si="3"/>
        <v>-473</v>
      </c>
      <c r="AK349" s="126" t="e">
        <f t="shared" ca="1" si="4"/>
        <v>#NAME?</v>
      </c>
      <c r="AL349" s="124" t="s">
        <v>1039</v>
      </c>
      <c r="AM349" s="136"/>
    </row>
    <row r="350" spans="1:39" ht="18.75" customHeight="1">
      <c r="A350" s="127" t="s">
        <v>58</v>
      </c>
      <c r="B350" s="125">
        <v>348</v>
      </c>
      <c r="C350" s="126" t="e">
        <f ca="1">IF(OR(H350&lt;&gt;"", J350&lt;&gt;"", O350&lt;&gt;""),
    _xludf.TEXTJOIN("-", TRUE,
        IF(H350="NO CONFORMIDAD", "NC", IF(H350="OBSERVACIÓN", "OB", "Error")),I350,
IF(O350="CORRECCIÓN", "C", IF(O350="ACCIÓN CORRECTIVA", "AC", IF(O350="ACCIÓN DE MEJORA", "AM","Error"))),
        VLOOKUP(E350, Opciones!A$1:B$13, 2, FALSE),
        VLOOKUP(M350, Opciones!D$1:E$92, 2, FALSE),
        YEAR(G350)
    ),
"")</f>
        <v>#NAME?</v>
      </c>
      <c r="D350" s="126" t="e">
        <f t="shared" ca="1" si="6"/>
        <v>#NAME?</v>
      </c>
      <c r="E350" s="96" t="s">
        <v>44</v>
      </c>
      <c r="F350" s="127" t="s">
        <v>1019</v>
      </c>
      <c r="G350" s="128">
        <v>44461</v>
      </c>
      <c r="H350" s="129" t="s">
        <v>45</v>
      </c>
      <c r="I350" s="187">
        <v>17</v>
      </c>
      <c r="J350" s="127" t="s">
        <v>1075</v>
      </c>
      <c r="K350" s="127" t="s">
        <v>1076</v>
      </c>
      <c r="L350" s="129" t="s">
        <v>102</v>
      </c>
      <c r="M350" s="129" t="s">
        <v>63</v>
      </c>
      <c r="N350" s="129" t="s">
        <v>50</v>
      </c>
      <c r="O350" s="126" t="s">
        <v>87</v>
      </c>
      <c r="P350" s="127" t="s">
        <v>1079</v>
      </c>
      <c r="Q350" s="130">
        <v>45176</v>
      </c>
      <c r="R350" s="130">
        <v>45016</v>
      </c>
      <c r="S350" s="131"/>
      <c r="T350" s="132"/>
      <c r="U350" s="133" t="s">
        <v>485</v>
      </c>
      <c r="V350" s="133" t="s">
        <v>90</v>
      </c>
      <c r="W350" s="133">
        <v>1</v>
      </c>
      <c r="AA350" s="124" t="s">
        <v>65</v>
      </c>
      <c r="AB350" s="131"/>
      <c r="AC350" s="126"/>
      <c r="AD350" s="134"/>
      <c r="AE350" s="134" t="str">
        <f t="shared" ca="1" si="2"/>
        <v/>
      </c>
      <c r="AF350" s="137"/>
      <c r="AG350" s="126"/>
      <c r="AH350" s="126"/>
      <c r="AI350" s="126"/>
      <c r="AJ350" s="126">
        <f t="shared" ca="1" si="3"/>
        <v>-732</v>
      </c>
      <c r="AK350" s="126" t="e">
        <f t="shared" ca="1" si="4"/>
        <v>#NAME?</v>
      </c>
      <c r="AL350" s="124" t="s">
        <v>1080</v>
      </c>
      <c r="AM350" s="136"/>
    </row>
    <row r="351" spans="1:39" ht="18.75" customHeight="1">
      <c r="A351" s="127" t="s">
        <v>58</v>
      </c>
      <c r="B351" s="125">
        <v>349</v>
      </c>
      <c r="C351" s="126" t="e">
        <f ca="1">IF(OR(H351&lt;&gt;"", J351&lt;&gt;"", O351&lt;&gt;""),
    _xludf.TEXTJOIN("-", TRUE,
        IF(H351="NO CONFORMIDAD", "NC", IF(H351="OBSERVACIÓN", "OB", "Error")),I351,
IF(O351="CORRECCIÓN", "C", IF(O351="ACCIÓN CORRECTIVA", "AC", IF(O351="ACCIÓN DE MEJORA", "AM","Error"))),
        VLOOKUP(E351, Opciones!A$1:B$13, 2, FALSE),
        VLOOKUP(M351, Opciones!D$1:E$92, 2, FALSE),
        YEAR(G351)
    ),
"")</f>
        <v>#NAME?</v>
      </c>
      <c r="D351" s="126" t="e">
        <f t="shared" ca="1" si="6"/>
        <v>#NAME?</v>
      </c>
      <c r="E351" s="96" t="s">
        <v>44</v>
      </c>
      <c r="F351" s="127" t="s">
        <v>1019</v>
      </c>
      <c r="G351" s="128">
        <v>44461</v>
      </c>
      <c r="H351" s="129" t="s">
        <v>45</v>
      </c>
      <c r="I351" s="187">
        <v>17</v>
      </c>
      <c r="J351" s="127" t="s">
        <v>1075</v>
      </c>
      <c r="K351" s="127" t="s">
        <v>1076</v>
      </c>
      <c r="L351" s="129" t="s">
        <v>102</v>
      </c>
      <c r="M351" s="129" t="s">
        <v>63</v>
      </c>
      <c r="N351" s="129" t="s">
        <v>50</v>
      </c>
      <c r="O351" s="126" t="s">
        <v>87</v>
      </c>
      <c r="P351" s="127" t="s">
        <v>1081</v>
      </c>
      <c r="Q351" s="130">
        <v>44910</v>
      </c>
      <c r="R351" s="130">
        <v>45275</v>
      </c>
      <c r="S351" s="131"/>
      <c r="T351" s="132"/>
      <c r="U351" s="133" t="s">
        <v>1082</v>
      </c>
      <c r="V351" s="133" t="s">
        <v>84</v>
      </c>
      <c r="W351" s="133">
        <v>1</v>
      </c>
      <c r="AA351" s="124" t="s">
        <v>65</v>
      </c>
      <c r="AB351" s="131"/>
      <c r="AC351" s="126"/>
      <c r="AD351" s="134"/>
      <c r="AE351" s="134" t="str">
        <f t="shared" ca="1" si="2"/>
        <v/>
      </c>
      <c r="AF351" s="137"/>
      <c r="AG351" s="126"/>
      <c r="AH351" s="126"/>
      <c r="AI351" s="126"/>
      <c r="AJ351" s="126">
        <f t="shared" ca="1" si="3"/>
        <v>-473</v>
      </c>
      <c r="AK351" s="126" t="e">
        <f t="shared" ca="1" si="4"/>
        <v>#NAME?</v>
      </c>
      <c r="AL351" s="124" t="s">
        <v>1039</v>
      </c>
      <c r="AM351" s="136"/>
    </row>
    <row r="352" spans="1:39" ht="18.75" customHeight="1">
      <c r="A352" s="127" t="s">
        <v>58</v>
      </c>
      <c r="B352" s="125">
        <v>350</v>
      </c>
      <c r="C352" s="126" t="e">
        <f ca="1">IF(OR(H352&lt;&gt;"", J352&lt;&gt;"", O352&lt;&gt;""),
    _xludf.TEXTJOIN("-", TRUE,
        IF(H352="NO CONFORMIDAD", "NC", IF(H352="OBSERVACIÓN", "OB", "Error")),I352,
IF(O352="CORRECCIÓN", "C", IF(O352="ACCIÓN CORRECTIVA", "AC", IF(O352="ACCIÓN DE MEJORA", "AM","Error"))),
        VLOOKUP(E352, Opciones!A$1:B$13, 2, FALSE),
        VLOOKUP(M352, Opciones!D$1:E$92, 2, FALSE),
        YEAR(G352)
    ),
"")</f>
        <v>#NAME?</v>
      </c>
      <c r="D352" s="126" t="e">
        <f t="shared" ca="1" si="6"/>
        <v>#NAME?</v>
      </c>
      <c r="E352" s="96" t="s">
        <v>44</v>
      </c>
      <c r="F352" s="127" t="s">
        <v>1019</v>
      </c>
      <c r="G352" s="128">
        <v>44461</v>
      </c>
      <c r="H352" s="129" t="s">
        <v>45</v>
      </c>
      <c r="I352" s="187">
        <v>18</v>
      </c>
      <c r="J352" s="127" t="s">
        <v>1083</v>
      </c>
      <c r="K352" s="127" t="s">
        <v>1084</v>
      </c>
      <c r="L352" s="129" t="s">
        <v>102</v>
      </c>
      <c r="M352" s="129" t="s">
        <v>63</v>
      </c>
      <c r="N352" s="129" t="s">
        <v>50</v>
      </c>
      <c r="O352" s="126" t="s">
        <v>87</v>
      </c>
      <c r="P352" s="127" t="s">
        <v>1085</v>
      </c>
      <c r="Q352" s="130">
        <v>44910</v>
      </c>
      <c r="R352" s="130">
        <v>45275</v>
      </c>
      <c r="S352" s="131"/>
      <c r="T352" s="132"/>
      <c r="U352" s="133" t="s">
        <v>1086</v>
      </c>
      <c r="V352" s="133" t="s">
        <v>90</v>
      </c>
      <c r="W352" s="133">
        <v>12</v>
      </c>
      <c r="AA352" s="124" t="s">
        <v>53</v>
      </c>
      <c r="AB352" s="131"/>
      <c r="AC352" s="126"/>
      <c r="AD352" s="134"/>
      <c r="AE352" s="134" t="str">
        <f t="shared" ca="1" si="2"/>
        <v/>
      </c>
      <c r="AF352" s="137"/>
      <c r="AG352" s="126"/>
      <c r="AH352" s="126"/>
      <c r="AI352" s="126"/>
      <c r="AJ352" s="126">
        <f t="shared" ca="1" si="3"/>
        <v>-473</v>
      </c>
      <c r="AK352" s="126" t="e">
        <f t="shared" ca="1" si="4"/>
        <v>#NAME?</v>
      </c>
      <c r="AL352" s="124" t="s">
        <v>1039</v>
      </c>
      <c r="AM352" s="136"/>
    </row>
    <row r="353" spans="1:39" ht="18.75" customHeight="1">
      <c r="A353" s="127" t="s">
        <v>58</v>
      </c>
      <c r="B353" s="125">
        <v>351</v>
      </c>
      <c r="C353" s="126" t="e">
        <f ca="1">IF(OR(H353&lt;&gt;"", J353&lt;&gt;"", O353&lt;&gt;""),
    _xludf.TEXTJOIN("-", TRUE,
        IF(H353="NO CONFORMIDAD", "NC", IF(H353="OBSERVACIÓN", "OB", "Error")),I353,
IF(O353="CORRECCIÓN", "C", IF(O353="ACCIÓN CORRECTIVA", "AC", IF(O353="ACCIÓN DE MEJORA", "AM","Error"))),
        VLOOKUP(E353, Opciones!A$1:B$13, 2, FALSE),
        VLOOKUP(M353, Opciones!D$1:E$92, 2, FALSE),
        YEAR(G353)
    ),
"")</f>
        <v>#NAME?</v>
      </c>
      <c r="D353" s="126" t="e">
        <f t="shared" ca="1" si="6"/>
        <v>#NAME?</v>
      </c>
      <c r="E353" s="96" t="s">
        <v>44</v>
      </c>
      <c r="F353" s="127" t="s">
        <v>1019</v>
      </c>
      <c r="G353" s="128">
        <v>44461</v>
      </c>
      <c r="H353" s="129" t="s">
        <v>290</v>
      </c>
      <c r="I353" s="187">
        <v>1</v>
      </c>
      <c r="J353" s="127" t="s">
        <v>1087</v>
      </c>
      <c r="K353" s="127" t="s">
        <v>1088</v>
      </c>
      <c r="L353" s="129" t="s">
        <v>102</v>
      </c>
      <c r="M353" s="129" t="s">
        <v>63</v>
      </c>
      <c r="N353" s="129" t="s">
        <v>50</v>
      </c>
      <c r="O353" s="126" t="s">
        <v>255</v>
      </c>
      <c r="P353" s="127" t="s">
        <v>1089</v>
      </c>
      <c r="Q353" s="130">
        <v>44910</v>
      </c>
      <c r="R353" s="130">
        <v>45275</v>
      </c>
      <c r="S353" s="131"/>
      <c r="T353" s="132"/>
      <c r="U353" s="133" t="s">
        <v>1090</v>
      </c>
      <c r="V353" s="133" t="s">
        <v>90</v>
      </c>
      <c r="W353" s="133">
        <v>4</v>
      </c>
      <c r="AA353" s="124" t="s">
        <v>53</v>
      </c>
      <c r="AB353" s="131"/>
      <c r="AC353" s="126"/>
      <c r="AD353" s="134"/>
      <c r="AE353" s="134" t="str">
        <f t="shared" ca="1" si="2"/>
        <v/>
      </c>
      <c r="AF353" s="137"/>
      <c r="AG353" s="126"/>
      <c r="AH353" s="126"/>
      <c r="AI353" s="126"/>
      <c r="AJ353" s="126">
        <f t="shared" ca="1" si="3"/>
        <v>-473</v>
      </c>
      <c r="AK353" s="126" t="e">
        <f t="shared" ca="1" si="4"/>
        <v>#NAME?</v>
      </c>
      <c r="AL353" s="124" t="s">
        <v>1039</v>
      </c>
      <c r="AM353" s="136"/>
    </row>
    <row r="354" spans="1:39" ht="18.75" customHeight="1">
      <c r="A354" s="127" t="s">
        <v>107</v>
      </c>
      <c r="B354" s="125">
        <v>352</v>
      </c>
      <c r="C354" s="126" t="e">
        <f ca="1">IF(OR(H354&lt;&gt;"", J354&lt;&gt;"", O354&lt;&gt;""),
    _xludf.TEXTJOIN("-", TRUE,
        IF(H354="NO CONFORMIDAD", "NC", IF(H354="OBSERVACIÓN", "OB", "Error")),I354,
IF(O354="CORRECCIÓN", "C", IF(O354="ACCIÓN CORRECTIVA", "AC", IF(O354="ACCIÓN DE MEJORA", "AM","Error"))),
        VLOOKUP(E354, Opciones!A$1:B$13, 2, FALSE),
        VLOOKUP(M354, Opciones!D$1:E$92, 2, FALSE),
        YEAR(G354)
    ),
"")</f>
        <v>#NAME?</v>
      </c>
      <c r="D354" s="126" t="e">
        <f t="shared" ca="1" si="6"/>
        <v>#NAME?</v>
      </c>
      <c r="E354" s="96" t="s">
        <v>44</v>
      </c>
      <c r="F354" s="127" t="str">
        <f t="shared" ref="F354:F402" si="21">IF(OR(E354&lt;&gt;"",L354&lt;&gt;"",M354&lt;&gt;"",G354&lt;&gt;""), CONCATENATE(E354," PROCESO DE ",L354," - ",M354," VIGENCIA "&amp;YEAR(G354)),"")</f>
        <v>AUDITORÍA INTERNA PROCESO DE RECURSOS FINANCIEROS - DIRECCIÓN TERRITORIAL ORINOQUÍA VIGENCIA 2022</v>
      </c>
      <c r="G354" s="128">
        <v>44865</v>
      </c>
      <c r="H354" s="129" t="s">
        <v>290</v>
      </c>
      <c r="I354" s="187">
        <v>2</v>
      </c>
      <c r="J354" s="127" t="s">
        <v>1091</v>
      </c>
      <c r="K354" s="127" t="s">
        <v>1088</v>
      </c>
      <c r="L354" s="129" t="s">
        <v>102</v>
      </c>
      <c r="M354" s="129" t="s">
        <v>670</v>
      </c>
      <c r="N354" s="129" t="s">
        <v>50</v>
      </c>
      <c r="O354" s="126" t="s">
        <v>255</v>
      </c>
      <c r="P354" s="127" t="s">
        <v>1092</v>
      </c>
      <c r="Q354" s="130">
        <v>44890</v>
      </c>
      <c r="R354" s="130">
        <v>45260</v>
      </c>
      <c r="S354" s="131"/>
      <c r="T354" s="132"/>
      <c r="U354" s="133" t="s">
        <v>680</v>
      </c>
      <c r="V354" s="133" t="s">
        <v>90</v>
      </c>
      <c r="W354" s="133">
        <v>2</v>
      </c>
      <c r="AA354" s="124" t="s">
        <v>673</v>
      </c>
      <c r="AB354" s="131"/>
      <c r="AC354" s="126"/>
      <c r="AD354" s="134"/>
      <c r="AE354" s="134" t="str">
        <f t="shared" ca="1" si="2"/>
        <v/>
      </c>
      <c r="AF354" s="137"/>
      <c r="AG354" s="126"/>
      <c r="AH354" s="126"/>
      <c r="AI354" s="126"/>
      <c r="AJ354" s="126">
        <f t="shared" ca="1" si="3"/>
        <v>-488</v>
      </c>
      <c r="AK354" s="126" t="e">
        <f t="shared" ca="1" si="4"/>
        <v>#NAME?</v>
      </c>
      <c r="AL354" s="124" t="s">
        <v>1093</v>
      </c>
      <c r="AM354" s="136"/>
    </row>
    <row r="355" spans="1:39" ht="18.75" customHeight="1">
      <c r="A355" s="127" t="s">
        <v>107</v>
      </c>
      <c r="B355" s="125">
        <v>353</v>
      </c>
      <c r="C355" s="126" t="e">
        <f ca="1">IF(OR(H355&lt;&gt;"", J355&lt;&gt;"", O355&lt;&gt;""),
    _xludf.TEXTJOIN("-", TRUE,
        IF(H355="NO CONFORMIDAD", "NC", IF(H355="OBSERVACIÓN", "OB", "Error")),I355,
IF(O355="CORRECCIÓN", "C", IF(O355="ACCIÓN CORRECTIVA", "AC", IF(O355="ACCIÓN DE MEJORA", "AM","Error"))),
        VLOOKUP(E355, Opciones!A$1:B$13, 2, FALSE),
        VLOOKUP(M355, Opciones!D$1:E$92, 2, FALSE),
        YEAR(G355)
    ),
"")</f>
        <v>#NAME?</v>
      </c>
      <c r="D355" s="126" t="e">
        <f t="shared" ca="1" si="6"/>
        <v>#NAME?</v>
      </c>
      <c r="E355" s="96" t="s">
        <v>44</v>
      </c>
      <c r="F355" s="127" t="str">
        <f t="shared" si="21"/>
        <v>AUDITORÍA INTERNA PROCESO DE RECURSOS FINANCIEROS - DIRECCIÓN TERRITORIAL ORINOQUÍA VIGENCIA 2022</v>
      </c>
      <c r="G355" s="128">
        <v>44865</v>
      </c>
      <c r="H355" s="129" t="s">
        <v>45</v>
      </c>
      <c r="I355" s="187">
        <v>3</v>
      </c>
      <c r="J355" s="127" t="s">
        <v>1094</v>
      </c>
      <c r="K355" s="127">
        <v>0</v>
      </c>
      <c r="L355" s="129" t="s">
        <v>102</v>
      </c>
      <c r="M355" s="129" t="s">
        <v>670</v>
      </c>
      <c r="N355" s="129" t="s">
        <v>50</v>
      </c>
      <c r="O355" s="126" t="s">
        <v>87</v>
      </c>
      <c r="P355" s="127" t="s">
        <v>1095</v>
      </c>
      <c r="Q355" s="130">
        <v>44890</v>
      </c>
      <c r="R355" s="130">
        <v>45260</v>
      </c>
      <c r="S355" s="131"/>
      <c r="T355" s="132"/>
      <c r="U355" s="133" t="s">
        <v>1096</v>
      </c>
      <c r="V355" s="133" t="s">
        <v>84</v>
      </c>
      <c r="W355" s="133">
        <v>1</v>
      </c>
      <c r="AA355" s="124" t="s">
        <v>673</v>
      </c>
      <c r="AB355" s="131"/>
      <c r="AC355" s="126"/>
      <c r="AD355" s="134"/>
      <c r="AE355" s="134" t="str">
        <f t="shared" ca="1" si="2"/>
        <v/>
      </c>
      <c r="AF355" s="137"/>
      <c r="AG355" s="126"/>
      <c r="AH355" s="126"/>
      <c r="AI355" s="126"/>
      <c r="AJ355" s="126">
        <f t="shared" ca="1" si="3"/>
        <v>-488</v>
      </c>
      <c r="AK355" s="126" t="e">
        <f t="shared" ca="1" si="4"/>
        <v>#NAME?</v>
      </c>
      <c r="AL355" s="124" t="s">
        <v>1093</v>
      </c>
      <c r="AM355" s="136"/>
    </row>
    <row r="356" spans="1:39" ht="18.75" customHeight="1">
      <c r="A356" s="127" t="s">
        <v>107</v>
      </c>
      <c r="B356" s="125">
        <v>354</v>
      </c>
      <c r="C356" s="126" t="e">
        <f ca="1">IF(OR(H356&lt;&gt;"", J356&lt;&gt;"", O356&lt;&gt;""),
    _xludf.TEXTJOIN("-", TRUE,
        IF(H356="NO CONFORMIDAD", "NC", IF(H356="OBSERVACIÓN", "OB", "Error")),I356,
IF(O356="CORRECCIÓN", "C", IF(O356="ACCIÓN CORRECTIVA", "AC", IF(O356="ACCIÓN DE MEJORA", "AM","Error"))),
        VLOOKUP(E356, Opciones!A$1:B$13, 2, FALSE),
        VLOOKUP(M356, Opciones!D$1:E$92, 2, FALSE),
        YEAR(G356)
    ),
"")</f>
        <v>#NAME?</v>
      </c>
      <c r="D356" s="126" t="e">
        <f t="shared" ca="1" si="6"/>
        <v>#NAME?</v>
      </c>
      <c r="E356" s="96" t="s">
        <v>44</v>
      </c>
      <c r="F356" s="127" t="str">
        <f t="shared" si="21"/>
        <v>AUDITORÍA INTERNA PROCESO DE RECURSOS FINANCIEROS - DIRECCIÓN TERRITORIAL ORINOQUÍA VIGENCIA 2022</v>
      </c>
      <c r="G356" s="128">
        <v>44865</v>
      </c>
      <c r="H356" s="129" t="s">
        <v>45</v>
      </c>
      <c r="I356" s="187">
        <v>3</v>
      </c>
      <c r="J356" s="127" t="s">
        <v>1094</v>
      </c>
      <c r="K356" s="127">
        <v>0</v>
      </c>
      <c r="L356" s="129" t="s">
        <v>102</v>
      </c>
      <c r="M356" s="129" t="s">
        <v>670</v>
      </c>
      <c r="N356" s="129" t="s">
        <v>50</v>
      </c>
      <c r="O356" s="126" t="s">
        <v>87</v>
      </c>
      <c r="P356" s="127" t="s">
        <v>1097</v>
      </c>
      <c r="Q356" s="130">
        <v>44890</v>
      </c>
      <c r="R356" s="130">
        <v>45260</v>
      </c>
      <c r="S356" s="131"/>
      <c r="T356" s="132"/>
      <c r="U356" s="133" t="s">
        <v>1098</v>
      </c>
      <c r="V356" s="133" t="s">
        <v>90</v>
      </c>
      <c r="W356" s="133">
        <v>5</v>
      </c>
      <c r="AA356" s="124" t="s">
        <v>673</v>
      </c>
      <c r="AB356" s="131"/>
      <c r="AC356" s="126"/>
      <c r="AD356" s="134"/>
      <c r="AE356" s="134" t="str">
        <f t="shared" ca="1" si="2"/>
        <v/>
      </c>
      <c r="AF356" s="137"/>
      <c r="AG356" s="126"/>
      <c r="AH356" s="126"/>
      <c r="AI356" s="126"/>
      <c r="AJ356" s="126">
        <f t="shared" ca="1" si="3"/>
        <v>-488</v>
      </c>
      <c r="AK356" s="126" t="e">
        <f t="shared" ca="1" si="4"/>
        <v>#NAME?</v>
      </c>
      <c r="AL356" s="124" t="s">
        <v>1093</v>
      </c>
      <c r="AM356" s="136"/>
    </row>
    <row r="357" spans="1:39" ht="18.75" customHeight="1">
      <c r="A357" s="127" t="s">
        <v>107</v>
      </c>
      <c r="B357" s="125">
        <v>355</v>
      </c>
      <c r="C357" s="126" t="e">
        <f ca="1">IF(OR(H357&lt;&gt;"", J357&lt;&gt;"", O357&lt;&gt;""),
    _xludf.TEXTJOIN("-", TRUE,
        IF(H357="NO CONFORMIDAD", "NC", IF(H357="OBSERVACIÓN", "OB", "Error")),I357,
IF(O357="CORRECCIÓN", "C", IF(O357="ACCIÓN CORRECTIVA", "AC", IF(O357="ACCIÓN DE MEJORA", "AM","Error"))),
        VLOOKUP(E357, Opciones!A$1:B$13, 2, FALSE),
        VLOOKUP(M357, Opciones!D$1:E$92, 2, FALSE),
        YEAR(G357)
    ),
"")</f>
        <v>#NAME?</v>
      </c>
      <c r="D357" s="126" t="e">
        <f t="shared" ca="1" si="6"/>
        <v>#NAME?</v>
      </c>
      <c r="E357" s="96" t="s">
        <v>44</v>
      </c>
      <c r="F357" s="127" t="str">
        <f t="shared" si="21"/>
        <v>AUDITORÍA INTERNA PROCESO DE RECURSOS FINANCIEROS - DIRECCIÓN TERRITORIAL ORINOQUÍA VIGENCIA 2022</v>
      </c>
      <c r="G357" s="128">
        <v>44865</v>
      </c>
      <c r="H357" s="129" t="s">
        <v>45</v>
      </c>
      <c r="I357" s="187">
        <v>5</v>
      </c>
      <c r="J357" s="127" t="s">
        <v>1099</v>
      </c>
      <c r="K357" s="127">
        <v>0</v>
      </c>
      <c r="L357" s="129" t="s">
        <v>102</v>
      </c>
      <c r="M357" s="129" t="s">
        <v>670</v>
      </c>
      <c r="N357" s="129" t="s">
        <v>50</v>
      </c>
      <c r="O357" s="126" t="s">
        <v>87</v>
      </c>
      <c r="P357" s="127" t="s">
        <v>1100</v>
      </c>
      <c r="Q357" s="130">
        <v>44890</v>
      </c>
      <c r="R357" s="130">
        <v>45260</v>
      </c>
      <c r="S357" s="131"/>
      <c r="T357" s="132"/>
      <c r="U357" s="133" t="s">
        <v>1101</v>
      </c>
      <c r="V357" s="133" t="s">
        <v>84</v>
      </c>
      <c r="W357" s="133">
        <v>1</v>
      </c>
      <c r="AA357" s="124" t="s">
        <v>673</v>
      </c>
      <c r="AB357" s="131"/>
      <c r="AC357" s="126"/>
      <c r="AD357" s="134"/>
      <c r="AE357" s="134" t="str">
        <f t="shared" ca="1" si="2"/>
        <v/>
      </c>
      <c r="AF357" s="137"/>
      <c r="AG357" s="126"/>
      <c r="AH357" s="126"/>
      <c r="AI357" s="126"/>
      <c r="AJ357" s="126">
        <f t="shared" ca="1" si="3"/>
        <v>-488</v>
      </c>
      <c r="AK357" s="126" t="e">
        <f t="shared" ca="1" si="4"/>
        <v>#NAME?</v>
      </c>
      <c r="AL357" s="124" t="s">
        <v>1093</v>
      </c>
      <c r="AM357" s="136"/>
    </row>
    <row r="358" spans="1:39" ht="18.75" customHeight="1">
      <c r="A358" s="127" t="s">
        <v>77</v>
      </c>
      <c r="B358" s="125">
        <v>356</v>
      </c>
      <c r="C358" s="126" t="e">
        <f ca="1">IF(OR(H358&lt;&gt;"", J358&lt;&gt;"", O358&lt;&gt;""),
    _xludf.TEXTJOIN("-", TRUE,
        IF(H358="NO CONFORMIDAD", "NC", IF(H358="OBSERVACIÓN", "OB", "Error")),I358,
IF(O358="CORRECCIÓN", "C", IF(O358="ACCIÓN CORRECTIVA", "AC", IF(O358="ACCIÓN DE MEJORA", "AM","Error"))),
        VLOOKUP(E358, Opciones!A$1:B$13, 2, FALSE),
        VLOOKUP(M358, Opciones!D$1:E$92, 2, FALSE),
        YEAR(G358)
    ),
"")</f>
        <v>#NAME?</v>
      </c>
      <c r="D358" s="126" t="e">
        <f t="shared" ca="1" si="6"/>
        <v>#NAME?</v>
      </c>
      <c r="E358" s="96" t="s">
        <v>44</v>
      </c>
      <c r="F358" s="127" t="str">
        <f t="shared" si="21"/>
        <v>AUDITORÍA INTERNA PROCESO DE RECURSOS FÍSICOS E INFRAESTRUCTURA - DIRECCIÓN TERRITORIAL AMAZONÍA VIGENCIA 2022</v>
      </c>
      <c r="G358" s="128">
        <v>44925</v>
      </c>
      <c r="H358" s="129" t="s">
        <v>45</v>
      </c>
      <c r="I358" s="187">
        <v>1</v>
      </c>
      <c r="J358" s="127" t="s">
        <v>1102</v>
      </c>
      <c r="K358" s="127" t="s">
        <v>1103</v>
      </c>
      <c r="L358" s="129" t="s">
        <v>132</v>
      </c>
      <c r="M358" s="129" t="s">
        <v>81</v>
      </c>
      <c r="N358" s="129" t="s">
        <v>444</v>
      </c>
      <c r="O358" s="126" t="s">
        <v>87</v>
      </c>
      <c r="P358" s="127" t="s">
        <v>1104</v>
      </c>
      <c r="Q358" s="130">
        <v>45006</v>
      </c>
      <c r="R358" s="130">
        <v>45260</v>
      </c>
      <c r="S358" s="131"/>
      <c r="T358" s="132"/>
      <c r="U358" s="133" t="s">
        <v>1105</v>
      </c>
      <c r="V358" s="133" t="s">
        <v>84</v>
      </c>
      <c r="W358" s="133">
        <v>1</v>
      </c>
      <c r="AA358" s="124" t="s">
        <v>1106</v>
      </c>
      <c r="AB358" s="131"/>
      <c r="AC358" s="126"/>
      <c r="AD358" s="134"/>
      <c r="AE358" s="134" t="str">
        <f t="shared" ca="1" si="2"/>
        <v/>
      </c>
      <c r="AF358" s="137"/>
      <c r="AG358" s="126"/>
      <c r="AH358" s="126"/>
      <c r="AI358" s="130">
        <v>45272</v>
      </c>
      <c r="AJ358" s="126" t="str">
        <f t="shared" ca="1" si="3"/>
        <v>CERRADA</v>
      </c>
      <c r="AK358" s="126" t="e">
        <f t="shared" ca="1" si="4"/>
        <v>#NAME?</v>
      </c>
      <c r="AL358" s="124" t="s">
        <v>1107</v>
      </c>
      <c r="AM358" s="136"/>
    </row>
    <row r="359" spans="1:39" ht="18.75" customHeight="1">
      <c r="A359" s="127" t="s">
        <v>77</v>
      </c>
      <c r="B359" s="125">
        <v>357</v>
      </c>
      <c r="C359" s="126" t="e">
        <f ca="1">IF(OR(H359&lt;&gt;"", J359&lt;&gt;"", O359&lt;&gt;""),
    _xludf.TEXTJOIN("-", TRUE,
        IF(H359="NO CONFORMIDAD", "NC", IF(H359="OBSERVACIÓN", "OB", "Error")),I359,
IF(O359="CORRECCIÓN", "C", IF(O359="ACCIÓN CORRECTIVA", "AC", IF(O359="ACCIÓN DE MEJORA", "AM","Error"))),
        VLOOKUP(E359, Opciones!A$1:B$13, 2, FALSE),
        VLOOKUP(M359, Opciones!D$1:E$92, 2, FALSE),
        YEAR(G359)
    ),
"")</f>
        <v>#NAME?</v>
      </c>
      <c r="D359" s="126" t="e">
        <f t="shared" ca="1" si="6"/>
        <v>#NAME?</v>
      </c>
      <c r="E359" s="96" t="s">
        <v>44</v>
      </c>
      <c r="F359" s="127" t="str">
        <f t="shared" si="21"/>
        <v>AUDITORÍA INTERNA PROCESO DE RECURSOS FÍSICOS E INFRAESTRUCTURA - DIRECCIÓN TERRITORIAL AMAZONÍA VIGENCIA 2022</v>
      </c>
      <c r="G359" s="128">
        <v>44925</v>
      </c>
      <c r="H359" s="129" t="s">
        <v>45</v>
      </c>
      <c r="I359" s="187">
        <v>1</v>
      </c>
      <c r="J359" s="127" t="s">
        <v>1102</v>
      </c>
      <c r="K359" s="127" t="s">
        <v>1103</v>
      </c>
      <c r="L359" s="129" t="s">
        <v>132</v>
      </c>
      <c r="M359" s="129" t="s">
        <v>81</v>
      </c>
      <c r="N359" s="129" t="s">
        <v>444</v>
      </c>
      <c r="O359" s="126" t="s">
        <v>87</v>
      </c>
      <c r="P359" s="127" t="s">
        <v>1108</v>
      </c>
      <c r="Q359" s="130">
        <v>45006</v>
      </c>
      <c r="R359" s="130">
        <v>45260</v>
      </c>
      <c r="S359" s="131"/>
      <c r="T359" s="132"/>
      <c r="U359" s="133" t="s">
        <v>1109</v>
      </c>
      <c r="V359" s="133" t="s">
        <v>90</v>
      </c>
      <c r="W359" s="133">
        <v>1</v>
      </c>
      <c r="AA359" s="124" t="s">
        <v>1106</v>
      </c>
      <c r="AB359" s="131"/>
      <c r="AC359" s="126"/>
      <c r="AD359" s="134"/>
      <c r="AE359" s="134" t="str">
        <f t="shared" ca="1" si="2"/>
        <v/>
      </c>
      <c r="AF359" s="137"/>
      <c r="AG359" s="126"/>
      <c r="AH359" s="126"/>
      <c r="AI359" s="130">
        <v>45272</v>
      </c>
      <c r="AJ359" s="126" t="str">
        <f t="shared" ca="1" si="3"/>
        <v>CERRADA</v>
      </c>
      <c r="AK359" s="126" t="e">
        <f t="shared" ca="1" si="4"/>
        <v>#NAME?</v>
      </c>
      <c r="AL359" s="124" t="s">
        <v>1110</v>
      </c>
      <c r="AM359" s="136"/>
    </row>
    <row r="360" spans="1:39" ht="18.75" customHeight="1">
      <c r="A360" s="127" t="s">
        <v>114</v>
      </c>
      <c r="B360" s="125">
        <v>358</v>
      </c>
      <c r="C360" s="126" t="e">
        <f ca="1">IF(OR(H360&lt;&gt;"", J360&lt;&gt;"", O360&lt;&gt;""),
    _xludf.TEXTJOIN("-", TRUE,
        IF(H360="NO CONFORMIDAD", "NC", IF(H360="OBSERVACIÓN", "OB", "Error")),I360,
IF(O360="CORRECCIÓN", "C", IF(O360="ACCIÓN CORRECTIVA", "AC", IF(O360="ACCIÓN DE MEJORA", "AM","Error"))),
        VLOOKUP(E360, Opciones!A$1:B$13, 2, FALSE),
        VLOOKUP(M360, Opciones!D$1:E$92, 2, FALSE),
        YEAR(G360)
    ),
"")</f>
        <v>#NAME?</v>
      </c>
      <c r="D360" s="126" t="e">
        <f t="shared" ca="1" si="6"/>
        <v>#NAME?</v>
      </c>
      <c r="E360" s="96" t="s">
        <v>44</v>
      </c>
      <c r="F360" s="127" t="str">
        <f t="shared" si="21"/>
        <v>AUDITORÍA INTERNA PROCESO DE GESTIÓN CONTRACTUAL - DIRECCIÓN TERRITORIAL ANDES OCCIDENTALES VIGENCIA 2022</v>
      </c>
      <c r="G360" s="128">
        <v>44809</v>
      </c>
      <c r="H360" s="129" t="s">
        <v>290</v>
      </c>
      <c r="I360" s="187">
        <v>12</v>
      </c>
      <c r="J360" s="127" t="s">
        <v>1111</v>
      </c>
      <c r="L360" s="129" t="s">
        <v>62</v>
      </c>
      <c r="M360" s="129" t="s">
        <v>212</v>
      </c>
      <c r="N360" s="129" t="s">
        <v>50</v>
      </c>
      <c r="O360" s="126" t="s">
        <v>255</v>
      </c>
      <c r="P360" s="127" t="s">
        <v>1112</v>
      </c>
      <c r="Q360" s="130">
        <v>44972</v>
      </c>
      <c r="R360" s="130">
        <v>45260</v>
      </c>
      <c r="S360" s="131"/>
      <c r="T360" s="132"/>
      <c r="U360" s="133" t="s">
        <v>1113</v>
      </c>
      <c r="V360" s="133" t="s">
        <v>84</v>
      </c>
      <c r="W360" s="133">
        <v>1</v>
      </c>
      <c r="AA360" s="124" t="s">
        <v>215</v>
      </c>
      <c r="AB360" s="131"/>
      <c r="AC360" s="126"/>
      <c r="AD360" s="134"/>
      <c r="AE360" s="134" t="str">
        <f t="shared" ca="1" si="2"/>
        <v/>
      </c>
      <c r="AF360" s="137"/>
      <c r="AG360" s="126"/>
      <c r="AH360" s="126"/>
      <c r="AI360" s="126"/>
      <c r="AJ360" s="126">
        <f t="shared" ca="1" si="3"/>
        <v>-488</v>
      </c>
      <c r="AK360" s="126" t="e">
        <f t="shared" ca="1" si="4"/>
        <v>#NAME?</v>
      </c>
      <c r="AL360" s="124" t="s">
        <v>1114</v>
      </c>
      <c r="AM360" s="136"/>
    </row>
    <row r="361" spans="1:39" ht="18.75" customHeight="1">
      <c r="A361" s="127" t="s">
        <v>114</v>
      </c>
      <c r="B361" s="125">
        <v>359</v>
      </c>
      <c r="C361" s="126" t="e">
        <f ca="1">IF(OR(H361&lt;&gt;"", J361&lt;&gt;"", O361&lt;&gt;""),
    _xludf.TEXTJOIN("-", TRUE,
        IF(H361="NO CONFORMIDAD", "NC", IF(H361="OBSERVACIÓN", "OB", "Error")),I361,
IF(O361="CORRECCIÓN", "C", IF(O361="ACCIÓN CORRECTIVA", "AC", IF(O361="ACCIÓN DE MEJORA", "AM","Error"))),
        VLOOKUP(E361, Opciones!A$1:B$13, 2, FALSE),
        VLOOKUP(M361, Opciones!D$1:E$92, 2, FALSE),
        YEAR(G361)
    ),
"")</f>
        <v>#NAME?</v>
      </c>
      <c r="D361" s="126" t="e">
        <f t="shared" ca="1" si="6"/>
        <v>#NAME?</v>
      </c>
      <c r="E361" s="96" t="s">
        <v>44</v>
      </c>
      <c r="F361" s="127" t="str">
        <f t="shared" si="21"/>
        <v>AUDITORÍA INTERNA PROCESO DE GESTIÓN CONTRACTUAL - DIRECCIÓN TERRITORIAL ANDES OCCIDENTALES VIGENCIA 2022</v>
      </c>
      <c r="G361" s="128">
        <v>44809</v>
      </c>
      <c r="H361" s="129" t="s">
        <v>290</v>
      </c>
      <c r="I361" s="187">
        <v>13</v>
      </c>
      <c r="J361" s="127" t="s">
        <v>1115</v>
      </c>
      <c r="L361" s="129" t="s">
        <v>62</v>
      </c>
      <c r="M361" s="129" t="s">
        <v>212</v>
      </c>
      <c r="N361" s="129" t="s">
        <v>50</v>
      </c>
      <c r="O361" s="126" t="s">
        <v>255</v>
      </c>
      <c r="P361" s="127" t="s">
        <v>1112</v>
      </c>
      <c r="Q361" s="130">
        <v>44972</v>
      </c>
      <c r="R361" s="130">
        <v>45260</v>
      </c>
      <c r="S361" s="131"/>
      <c r="T361" s="132"/>
      <c r="U361" s="133" t="s">
        <v>1113</v>
      </c>
      <c r="V361" s="133" t="s">
        <v>84</v>
      </c>
      <c r="W361" s="133">
        <v>1</v>
      </c>
      <c r="AA361" s="124" t="s">
        <v>215</v>
      </c>
      <c r="AB361" s="131"/>
      <c r="AC361" s="126"/>
      <c r="AD361" s="134"/>
      <c r="AE361" s="134" t="str">
        <f t="shared" ca="1" si="2"/>
        <v/>
      </c>
      <c r="AF361" s="137"/>
      <c r="AG361" s="126"/>
      <c r="AH361" s="126"/>
      <c r="AI361" s="126"/>
      <c r="AJ361" s="126">
        <f t="shared" ca="1" si="3"/>
        <v>-488</v>
      </c>
      <c r="AK361" s="126" t="e">
        <f t="shared" ca="1" si="4"/>
        <v>#NAME?</v>
      </c>
      <c r="AL361" s="124" t="s">
        <v>1114</v>
      </c>
      <c r="AM361" s="136"/>
    </row>
    <row r="362" spans="1:39" ht="18.75" customHeight="1">
      <c r="A362" s="127" t="s">
        <v>114</v>
      </c>
      <c r="B362" s="125">
        <v>360</v>
      </c>
      <c r="C362" s="126" t="e">
        <f ca="1">IF(OR(H362&lt;&gt;"", J362&lt;&gt;"", O362&lt;&gt;""),
    _xludf.TEXTJOIN("-", TRUE,
        IF(H362="NO CONFORMIDAD", "NC", IF(H362="OBSERVACIÓN", "OB", "Error")),I362,
IF(O362="CORRECCIÓN", "C", IF(O362="ACCIÓN CORRECTIVA", "AC", IF(O362="ACCIÓN DE MEJORA", "AM","Error"))),
        VLOOKUP(E362, Opciones!A$1:B$13, 2, FALSE),
        VLOOKUP(M362, Opciones!D$1:E$92, 2, FALSE),
        YEAR(G362)
    ),
"")</f>
        <v>#NAME?</v>
      </c>
      <c r="D362" s="126" t="e">
        <f t="shared" ca="1" si="6"/>
        <v>#NAME?</v>
      </c>
      <c r="E362" s="96" t="s">
        <v>44</v>
      </c>
      <c r="F362" s="127" t="str">
        <f t="shared" si="21"/>
        <v>AUDITORÍA INTERNA PROCESO DE GESTIÓN CONTRACTUAL - DIRECCIÓN TERRITORIAL ANDES OCCIDENTALES VIGENCIA 2022</v>
      </c>
      <c r="G362" s="128">
        <v>44809</v>
      </c>
      <c r="H362" s="129" t="s">
        <v>45</v>
      </c>
      <c r="I362" s="187">
        <v>28</v>
      </c>
      <c r="J362" s="127" t="s">
        <v>1116</v>
      </c>
      <c r="K362" s="127" t="s">
        <v>1117</v>
      </c>
      <c r="L362" s="129" t="s">
        <v>62</v>
      </c>
      <c r="M362" s="129" t="s">
        <v>212</v>
      </c>
      <c r="N362" s="129" t="s">
        <v>50</v>
      </c>
      <c r="O362" s="126" t="s">
        <v>87</v>
      </c>
      <c r="P362" s="127" t="s">
        <v>1118</v>
      </c>
      <c r="Q362" s="130">
        <v>44607</v>
      </c>
      <c r="R362" s="130">
        <v>45260</v>
      </c>
      <c r="S362" s="131"/>
      <c r="T362" s="132"/>
      <c r="U362" s="133" t="s">
        <v>1119</v>
      </c>
      <c r="V362" s="133" t="s">
        <v>90</v>
      </c>
      <c r="W362" s="133">
        <v>2</v>
      </c>
      <c r="AA362" s="124" t="s">
        <v>215</v>
      </c>
      <c r="AB362" s="131"/>
      <c r="AC362" s="126"/>
      <c r="AD362" s="134"/>
      <c r="AE362" s="134" t="str">
        <f t="shared" ca="1" si="2"/>
        <v/>
      </c>
      <c r="AF362" s="137"/>
      <c r="AG362" s="126"/>
      <c r="AH362" s="126"/>
      <c r="AI362" s="158"/>
      <c r="AJ362" s="126">
        <f t="shared" ca="1" si="3"/>
        <v>-488</v>
      </c>
      <c r="AK362" s="126" t="e">
        <f t="shared" ca="1" si="4"/>
        <v>#NAME?</v>
      </c>
      <c r="AL362" s="124" t="s">
        <v>1120</v>
      </c>
      <c r="AM362" s="141"/>
    </row>
    <row r="363" spans="1:39" ht="18.75" customHeight="1">
      <c r="A363" s="127" t="s">
        <v>114</v>
      </c>
      <c r="B363" s="125">
        <v>361</v>
      </c>
      <c r="C363" s="126" t="e">
        <f ca="1">IF(OR(H363&lt;&gt;"", J363&lt;&gt;"", O363&lt;&gt;""),
    _xludf.TEXTJOIN("-", TRUE,
        IF(H363="NO CONFORMIDAD", "NC", IF(H363="OBSERVACIÓN", "OB", "Error")),I363,
IF(O363="CORRECCIÓN", "C", IF(O363="ACCIÓN CORRECTIVA", "AC", IF(O363="ACCIÓN DE MEJORA", "AM","Error"))),
        VLOOKUP(E363, Opciones!A$1:B$13, 2, FALSE),
        VLOOKUP(M363, Opciones!D$1:E$92, 2, FALSE),
        YEAR(G363)
    ),
"")</f>
        <v>#NAME?</v>
      </c>
      <c r="D363" s="126" t="e">
        <f t="shared" ca="1" si="6"/>
        <v>#NAME?</v>
      </c>
      <c r="E363" s="96" t="s">
        <v>44</v>
      </c>
      <c r="F363" s="127" t="str">
        <f t="shared" si="21"/>
        <v>AUDITORÍA INTERNA PROCESO DE GESTIÓN CONTRACTUAL - DIRECCIÓN TERRITORIAL ANDES OCCIDENTALES VIGENCIA 2022</v>
      </c>
      <c r="G363" s="128">
        <v>44809</v>
      </c>
      <c r="H363" s="129" t="s">
        <v>45</v>
      </c>
      <c r="I363" s="187">
        <v>29</v>
      </c>
      <c r="J363" s="127" t="s">
        <v>1121</v>
      </c>
      <c r="K363" s="127" t="s">
        <v>1117</v>
      </c>
      <c r="L363" s="129" t="s">
        <v>62</v>
      </c>
      <c r="M363" s="129" t="s">
        <v>212</v>
      </c>
      <c r="N363" s="129" t="s">
        <v>50</v>
      </c>
      <c r="O363" s="126" t="s">
        <v>87</v>
      </c>
      <c r="P363" s="127" t="s">
        <v>1122</v>
      </c>
      <c r="Q363" s="130">
        <v>44972</v>
      </c>
      <c r="R363" s="130">
        <v>45107</v>
      </c>
      <c r="S363" s="131"/>
      <c r="T363" s="132"/>
      <c r="U363" s="133" t="s">
        <v>1119</v>
      </c>
      <c r="V363" s="133" t="s">
        <v>90</v>
      </c>
      <c r="W363" s="133">
        <v>1</v>
      </c>
      <c r="AA363" s="124" t="s">
        <v>215</v>
      </c>
      <c r="AB363" s="127" t="s">
        <v>114</v>
      </c>
      <c r="AC363" s="126" t="s">
        <v>50</v>
      </c>
      <c r="AD363" s="134"/>
      <c r="AE363" s="134" t="str">
        <f t="shared" ca="1" si="2"/>
        <v/>
      </c>
      <c r="AF363" s="137"/>
      <c r="AG363" s="126"/>
      <c r="AH363" s="126"/>
      <c r="AI363" s="158">
        <v>45369</v>
      </c>
      <c r="AJ363" s="126" t="str">
        <f t="shared" ca="1" si="3"/>
        <v>CERRADA</v>
      </c>
      <c r="AK363" s="126" t="e">
        <f t="shared" ca="1" si="4"/>
        <v>#NAME?</v>
      </c>
      <c r="AL363" s="124" t="s">
        <v>1123</v>
      </c>
      <c r="AM363" s="141">
        <v>45642</v>
      </c>
    </row>
    <row r="364" spans="1:39" ht="18.75" customHeight="1">
      <c r="A364" s="127" t="s">
        <v>114</v>
      </c>
      <c r="B364" s="125">
        <v>362</v>
      </c>
      <c r="C364" s="126" t="e">
        <f ca="1">IF(OR(H364&lt;&gt;"", J364&lt;&gt;"", O364&lt;&gt;""),
    _xludf.TEXTJOIN("-", TRUE,
        IF(H364="NO CONFORMIDAD", "NC", IF(H364="OBSERVACIÓN", "OB", "Error")),I364,
IF(O364="CORRECCIÓN", "C", IF(O364="ACCIÓN CORRECTIVA", "AC", IF(O364="ACCIÓN DE MEJORA", "AM","Error"))),
        VLOOKUP(E364, Opciones!A$1:B$13, 2, FALSE),
        VLOOKUP(M364, Opciones!D$1:E$92, 2, FALSE),
        YEAR(G364)
    ),
"")</f>
        <v>#NAME?</v>
      </c>
      <c r="D364" s="126" t="e">
        <f t="shared" ca="1" si="6"/>
        <v>#NAME?</v>
      </c>
      <c r="E364" s="96" t="s">
        <v>44</v>
      </c>
      <c r="F364" s="127" t="str">
        <f t="shared" si="21"/>
        <v>AUDITORÍA INTERNA PROCESO DE GESTIÓN CONTRACTUAL - DIRECCIÓN TERRITORIAL ANDES OCCIDENTALES VIGENCIA 2022</v>
      </c>
      <c r="G364" s="128">
        <v>44809</v>
      </c>
      <c r="H364" s="129" t="s">
        <v>45</v>
      </c>
      <c r="I364" s="187">
        <v>30</v>
      </c>
      <c r="J364" s="127" t="s">
        <v>1124</v>
      </c>
      <c r="K364" s="127" t="s">
        <v>1125</v>
      </c>
      <c r="L364" s="129" t="s">
        <v>62</v>
      </c>
      <c r="M364" s="129" t="s">
        <v>212</v>
      </c>
      <c r="N364" s="129" t="s">
        <v>50</v>
      </c>
      <c r="O364" s="126" t="s">
        <v>87</v>
      </c>
      <c r="P364" s="127" t="s">
        <v>1126</v>
      </c>
      <c r="Q364" s="130">
        <v>44972</v>
      </c>
      <c r="R364" s="130">
        <v>45260</v>
      </c>
      <c r="S364" s="131"/>
      <c r="T364" s="132"/>
      <c r="U364" s="133" t="s">
        <v>1127</v>
      </c>
      <c r="V364" s="133" t="s">
        <v>84</v>
      </c>
      <c r="W364" s="133">
        <v>1</v>
      </c>
      <c r="AA364" s="124" t="s">
        <v>215</v>
      </c>
      <c r="AB364" s="131"/>
      <c r="AC364" s="126"/>
      <c r="AD364" s="134"/>
      <c r="AE364" s="134" t="str">
        <f t="shared" ca="1" si="2"/>
        <v/>
      </c>
      <c r="AF364" s="137"/>
      <c r="AG364" s="126"/>
      <c r="AH364" s="126"/>
      <c r="AI364" s="126"/>
      <c r="AJ364" s="126">
        <f t="shared" ca="1" si="3"/>
        <v>-488</v>
      </c>
      <c r="AK364" s="126" t="e">
        <f t="shared" ca="1" si="4"/>
        <v>#NAME?</v>
      </c>
      <c r="AL364" s="124" t="s">
        <v>1114</v>
      </c>
      <c r="AM364" s="136"/>
    </row>
    <row r="365" spans="1:39" ht="18.75" customHeight="1">
      <c r="A365" s="127" t="s">
        <v>114</v>
      </c>
      <c r="B365" s="125">
        <v>363</v>
      </c>
      <c r="C365" s="126" t="e">
        <f ca="1">IF(OR(H365&lt;&gt;"", J365&lt;&gt;"", O365&lt;&gt;""),
    _xludf.TEXTJOIN("-", TRUE,
        IF(H365="NO CONFORMIDAD", "NC", IF(H365="OBSERVACIÓN", "OB", "Error")),I365,
IF(O365="CORRECCIÓN", "C", IF(O365="ACCIÓN CORRECTIVA", "AC", IF(O365="ACCIÓN DE MEJORA", "AM","Error"))),
        VLOOKUP(E365, Opciones!A$1:B$13, 2, FALSE),
        VLOOKUP(M365, Opciones!D$1:E$92, 2, FALSE),
        YEAR(G365)
    ),
"")</f>
        <v>#NAME?</v>
      </c>
      <c r="D365" s="126" t="e">
        <f t="shared" ca="1" si="6"/>
        <v>#NAME?</v>
      </c>
      <c r="E365" s="96" t="s">
        <v>44</v>
      </c>
      <c r="F365" s="145" t="str">
        <f t="shared" si="21"/>
        <v>AUDITORÍA INTERNA PROCESO DE GESTIÓN CONTRACTUAL - DIRECCIÓN TERRITORIAL ANDES OCCIDENTALES VIGENCIA 2022</v>
      </c>
      <c r="G365" s="128">
        <v>44809</v>
      </c>
      <c r="H365" s="129" t="s">
        <v>45</v>
      </c>
      <c r="I365" s="187">
        <v>29</v>
      </c>
      <c r="J365" s="127" t="s">
        <v>1121</v>
      </c>
      <c r="K365" s="127" t="s">
        <v>1128</v>
      </c>
      <c r="L365" s="129" t="s">
        <v>62</v>
      </c>
      <c r="M365" s="129" t="s">
        <v>212</v>
      </c>
      <c r="N365" s="129" t="s">
        <v>50</v>
      </c>
      <c r="O365" s="126" t="s">
        <v>87</v>
      </c>
      <c r="P365" s="127" t="s">
        <v>1129</v>
      </c>
      <c r="Q365" s="130">
        <v>44607</v>
      </c>
      <c r="R365" s="130">
        <v>45260</v>
      </c>
      <c r="S365" s="131"/>
      <c r="T365" s="132"/>
      <c r="U365" s="133" t="s">
        <v>1130</v>
      </c>
      <c r="V365" s="133" t="s">
        <v>84</v>
      </c>
      <c r="W365" s="133">
        <v>1</v>
      </c>
      <c r="AA365" s="124" t="s">
        <v>215</v>
      </c>
      <c r="AB365" s="131"/>
      <c r="AC365" s="126"/>
      <c r="AD365" s="134"/>
      <c r="AE365" s="134" t="str">
        <f t="shared" ca="1" si="2"/>
        <v/>
      </c>
      <c r="AF365" s="137"/>
      <c r="AG365" s="126"/>
      <c r="AH365" s="126"/>
      <c r="AI365" s="126"/>
      <c r="AJ365" s="126">
        <f t="shared" ca="1" si="3"/>
        <v>-488</v>
      </c>
      <c r="AK365" s="126" t="e">
        <f t="shared" ca="1" si="4"/>
        <v>#NAME?</v>
      </c>
      <c r="AL365" s="124" t="s">
        <v>1114</v>
      </c>
      <c r="AM365" s="136"/>
    </row>
    <row r="366" spans="1:39" ht="18.75" customHeight="1">
      <c r="A366" s="127" t="s">
        <v>114</v>
      </c>
      <c r="B366" s="125">
        <v>364</v>
      </c>
      <c r="C366" s="126" t="e">
        <f ca="1">IF(OR(H366&lt;&gt;"", J366&lt;&gt;"", O366&lt;&gt;""),
    _xludf.TEXTJOIN("-", TRUE,
        IF(H366="NO CONFORMIDAD", "NC", IF(H366="OBSERVACIÓN", "OB", "Error")),I366,
IF(O366="CORRECCIÓN", "C", IF(O366="ACCIÓN CORRECTIVA", "AC", IF(O366="ACCIÓN DE MEJORA", "AM","Error"))),
        VLOOKUP(E366, Opciones!A$1:B$13, 2, FALSE),
        VLOOKUP(M366, Opciones!D$1:E$92, 2, FALSE),
        YEAR(G366)
    ),
"")</f>
        <v>#NAME?</v>
      </c>
      <c r="D366" s="126" t="e">
        <f t="shared" ca="1" si="6"/>
        <v>#NAME?</v>
      </c>
      <c r="E366" s="96" t="s">
        <v>44</v>
      </c>
      <c r="F366" s="145" t="str">
        <f t="shared" si="21"/>
        <v>AUDITORÍA INTERNA PROCESO DE GESTIÓN CONTRACTUAL - DIRECCIÓN TERRITORIAL ANDES OCCIDENTALES VIGENCIA 2022</v>
      </c>
      <c r="G366" s="128">
        <v>44809</v>
      </c>
      <c r="H366" s="129" t="s">
        <v>45</v>
      </c>
      <c r="I366" s="187">
        <v>31</v>
      </c>
      <c r="J366" s="127" t="s">
        <v>1131</v>
      </c>
      <c r="K366" s="127" t="s">
        <v>1125</v>
      </c>
      <c r="L366" s="129" t="s">
        <v>62</v>
      </c>
      <c r="M366" s="129" t="s">
        <v>212</v>
      </c>
      <c r="N366" s="129" t="s">
        <v>50</v>
      </c>
      <c r="O366" s="126" t="s">
        <v>87</v>
      </c>
      <c r="P366" s="127" t="s">
        <v>1122</v>
      </c>
      <c r="Q366" s="130">
        <v>44972</v>
      </c>
      <c r="R366" s="130">
        <v>45107</v>
      </c>
      <c r="S366" s="131"/>
      <c r="T366" s="132"/>
      <c r="U366" s="133" t="s">
        <v>1119</v>
      </c>
      <c r="V366" s="133" t="s">
        <v>90</v>
      </c>
      <c r="W366" s="133">
        <v>1</v>
      </c>
      <c r="AA366" s="124" t="s">
        <v>215</v>
      </c>
      <c r="AB366" s="127" t="s">
        <v>114</v>
      </c>
      <c r="AC366" s="126" t="s">
        <v>50</v>
      </c>
      <c r="AD366" s="134"/>
      <c r="AE366" s="134" t="str">
        <f t="shared" ca="1" si="2"/>
        <v/>
      </c>
      <c r="AF366" s="137"/>
      <c r="AG366" s="126"/>
      <c r="AH366" s="126"/>
      <c r="AI366" s="158">
        <v>45369</v>
      </c>
      <c r="AJ366" s="126" t="str">
        <f t="shared" ca="1" si="3"/>
        <v>CERRADA</v>
      </c>
      <c r="AK366" s="126" t="e">
        <f t="shared" ca="1" si="4"/>
        <v>#NAME?</v>
      </c>
      <c r="AL366" s="124" t="s">
        <v>1123</v>
      </c>
      <c r="AM366" s="141">
        <v>45642</v>
      </c>
    </row>
    <row r="367" spans="1:39" ht="18.75" customHeight="1">
      <c r="A367" s="127" t="s">
        <v>114</v>
      </c>
      <c r="B367" s="125">
        <v>365</v>
      </c>
      <c r="C367" s="126" t="e">
        <f ca="1">IF(OR(H367&lt;&gt;"", J367&lt;&gt;"", O367&lt;&gt;""),
    _xludf.TEXTJOIN("-", TRUE,
        IF(H367="NO CONFORMIDAD", "NC", IF(H367="OBSERVACIÓN", "OB", "Error")),I367,
IF(O367="CORRECCIÓN", "C", IF(O367="ACCIÓN CORRECTIVA", "AC", IF(O367="ACCIÓN DE MEJORA", "AM","Error"))),
        VLOOKUP(E367, Opciones!A$1:B$13, 2, FALSE),
        VLOOKUP(M367, Opciones!D$1:E$92, 2, FALSE),
        YEAR(G367)
    ),
"")</f>
        <v>#NAME?</v>
      </c>
      <c r="D367" s="126" t="e">
        <f t="shared" ca="1" si="6"/>
        <v>#NAME?</v>
      </c>
      <c r="E367" s="96" t="s">
        <v>44</v>
      </c>
      <c r="F367" s="145" t="str">
        <f t="shared" si="21"/>
        <v>AUDITORÍA INTERNA PROCESO DE GESTIÓN CONTRACTUAL - DIRECCIÓN TERRITORIAL ANDES OCCIDENTALES VIGENCIA 2022</v>
      </c>
      <c r="G367" s="128">
        <v>44809</v>
      </c>
      <c r="H367" s="129" t="s">
        <v>45</v>
      </c>
      <c r="I367" s="187">
        <v>32</v>
      </c>
      <c r="J367" s="127" t="s">
        <v>1132</v>
      </c>
      <c r="K367" s="127" t="s">
        <v>1125</v>
      </c>
      <c r="L367" s="129" t="s">
        <v>62</v>
      </c>
      <c r="M367" s="129" t="s">
        <v>212</v>
      </c>
      <c r="N367" s="129" t="s">
        <v>50</v>
      </c>
      <c r="O367" s="126" t="s">
        <v>87</v>
      </c>
      <c r="P367" s="127" t="s">
        <v>1122</v>
      </c>
      <c r="Q367" s="130">
        <v>44972</v>
      </c>
      <c r="R367" s="130">
        <v>45107</v>
      </c>
      <c r="S367" s="131"/>
      <c r="T367" s="132"/>
      <c r="U367" s="133" t="s">
        <v>1119</v>
      </c>
      <c r="V367" s="133" t="s">
        <v>90</v>
      </c>
      <c r="W367" s="133">
        <v>1</v>
      </c>
      <c r="AA367" s="124" t="s">
        <v>215</v>
      </c>
      <c r="AB367" s="127" t="s">
        <v>114</v>
      </c>
      <c r="AC367" s="126" t="s">
        <v>50</v>
      </c>
      <c r="AD367" s="134"/>
      <c r="AE367" s="134" t="str">
        <f t="shared" ca="1" si="2"/>
        <v/>
      </c>
      <c r="AF367" s="137"/>
      <c r="AG367" s="126"/>
      <c r="AH367" s="126"/>
      <c r="AI367" s="158">
        <v>45369</v>
      </c>
      <c r="AJ367" s="126" t="str">
        <f t="shared" ca="1" si="3"/>
        <v>CERRADA</v>
      </c>
      <c r="AK367" s="126" t="e">
        <f t="shared" ca="1" si="4"/>
        <v>#NAME?</v>
      </c>
      <c r="AL367" s="124" t="s">
        <v>1123</v>
      </c>
      <c r="AM367" s="141">
        <v>45642</v>
      </c>
    </row>
    <row r="368" spans="1:39" ht="18.75" customHeight="1">
      <c r="A368" s="127" t="s">
        <v>114</v>
      </c>
      <c r="B368" s="125">
        <v>366</v>
      </c>
      <c r="C368" s="126" t="e">
        <f ca="1">IF(OR(H368&lt;&gt;"", J368&lt;&gt;"", O368&lt;&gt;""),
    _xludf.TEXTJOIN("-", TRUE,
        IF(H368="NO CONFORMIDAD", "NC", IF(H368="OBSERVACIÓN", "OB", "Error")),I368,
IF(O368="CORRECCIÓN", "C", IF(O368="ACCIÓN CORRECTIVA", "AC", IF(O368="ACCIÓN DE MEJORA", "AM","Error"))),
        VLOOKUP(E368, Opciones!A$1:B$13, 2, FALSE),
        VLOOKUP(M368, Opciones!D$1:E$92, 2, FALSE),
        YEAR(G368)
    ),
"")</f>
        <v>#NAME?</v>
      </c>
      <c r="D368" s="126" t="e">
        <f t="shared" ca="1" si="6"/>
        <v>#NAME?</v>
      </c>
      <c r="E368" s="96" t="s">
        <v>44</v>
      </c>
      <c r="F368" s="145" t="str">
        <f t="shared" si="21"/>
        <v>AUDITORÍA INTERNA PROCESO DE GESTIÓN CONTRACTUAL - DIRECCIÓN TERRITORIAL ANDES OCCIDENTALES VIGENCIA 2022</v>
      </c>
      <c r="G368" s="128">
        <v>44809</v>
      </c>
      <c r="H368" s="129" t="s">
        <v>45</v>
      </c>
      <c r="I368" s="187">
        <v>33</v>
      </c>
      <c r="J368" s="127" t="s">
        <v>1133</v>
      </c>
      <c r="K368" s="127" t="s">
        <v>1125</v>
      </c>
      <c r="L368" s="129" t="s">
        <v>62</v>
      </c>
      <c r="M368" s="129" t="s">
        <v>212</v>
      </c>
      <c r="N368" s="129" t="s">
        <v>50</v>
      </c>
      <c r="O368" s="126" t="s">
        <v>87</v>
      </c>
      <c r="P368" s="127" t="s">
        <v>1122</v>
      </c>
      <c r="Q368" s="130">
        <v>44972</v>
      </c>
      <c r="R368" s="130">
        <v>45107</v>
      </c>
      <c r="S368" s="131"/>
      <c r="T368" s="132"/>
      <c r="U368" s="133" t="s">
        <v>1119</v>
      </c>
      <c r="V368" s="133" t="s">
        <v>90</v>
      </c>
      <c r="W368" s="133">
        <v>1</v>
      </c>
      <c r="AA368" s="124" t="s">
        <v>215</v>
      </c>
      <c r="AB368" s="127" t="s">
        <v>114</v>
      </c>
      <c r="AC368" s="126" t="s">
        <v>50</v>
      </c>
      <c r="AD368" s="134"/>
      <c r="AE368" s="134" t="str">
        <f t="shared" ca="1" si="2"/>
        <v/>
      </c>
      <c r="AF368" s="137"/>
      <c r="AG368" s="126"/>
      <c r="AH368" s="126"/>
      <c r="AI368" s="158">
        <v>45369</v>
      </c>
      <c r="AJ368" s="126" t="str">
        <f t="shared" ca="1" si="3"/>
        <v>CERRADA</v>
      </c>
      <c r="AK368" s="126" t="e">
        <f t="shared" ca="1" si="4"/>
        <v>#NAME?</v>
      </c>
      <c r="AL368" s="124" t="s">
        <v>1123</v>
      </c>
      <c r="AM368" s="141">
        <v>45642</v>
      </c>
    </row>
    <row r="369" spans="1:39" ht="18.75" customHeight="1">
      <c r="A369" s="127" t="s">
        <v>114</v>
      </c>
      <c r="B369" s="125">
        <v>367</v>
      </c>
      <c r="C369" s="126" t="e">
        <f ca="1">IF(OR(H369&lt;&gt;"", J369&lt;&gt;"", O369&lt;&gt;""),
    _xludf.TEXTJOIN("-", TRUE,
        IF(H369="NO CONFORMIDAD", "NC", IF(H369="OBSERVACIÓN", "OB", "Error")),I369,
IF(O369="CORRECCIÓN", "C", IF(O369="ACCIÓN CORRECTIVA", "AC", IF(O369="ACCIÓN DE MEJORA", "AM","Error"))),
        VLOOKUP(E369, Opciones!A$1:B$13, 2, FALSE),
        VLOOKUP(M369, Opciones!D$1:E$92, 2, FALSE),
        YEAR(G369)
    ),
"")</f>
        <v>#NAME?</v>
      </c>
      <c r="D369" s="126" t="e">
        <f t="shared" ca="1" si="6"/>
        <v>#NAME?</v>
      </c>
      <c r="E369" s="96" t="s">
        <v>44</v>
      </c>
      <c r="F369" s="145" t="str">
        <f t="shared" si="21"/>
        <v>AUDITORÍA INTERNA PROCESO DE GESTIÓN CONTRACTUAL - DIRECCIÓN TERRITORIAL ANDES OCCIDENTALES VIGENCIA 2022</v>
      </c>
      <c r="G369" s="128">
        <v>44809</v>
      </c>
      <c r="H369" s="129" t="s">
        <v>45</v>
      </c>
      <c r="I369" s="187">
        <v>34</v>
      </c>
      <c r="J369" s="127" t="s">
        <v>1134</v>
      </c>
      <c r="K369" s="127" t="s">
        <v>1125</v>
      </c>
      <c r="L369" s="129" t="s">
        <v>62</v>
      </c>
      <c r="M369" s="129" t="s">
        <v>212</v>
      </c>
      <c r="N369" s="129" t="s">
        <v>50</v>
      </c>
      <c r="O369" s="126" t="s">
        <v>87</v>
      </c>
      <c r="P369" s="127" t="s">
        <v>1135</v>
      </c>
      <c r="Q369" s="130">
        <v>44972</v>
      </c>
      <c r="R369" s="130">
        <v>45199</v>
      </c>
      <c r="S369" s="131"/>
      <c r="T369" s="132"/>
      <c r="U369" s="133" t="s">
        <v>1136</v>
      </c>
      <c r="V369" s="133" t="s">
        <v>90</v>
      </c>
      <c r="W369" s="133">
        <v>3</v>
      </c>
      <c r="AA369" s="124" t="s">
        <v>215</v>
      </c>
      <c r="AB369" s="127" t="s">
        <v>114</v>
      </c>
      <c r="AC369" s="126" t="s">
        <v>50</v>
      </c>
      <c r="AD369" s="134"/>
      <c r="AE369" s="134" t="str">
        <f t="shared" ca="1" si="2"/>
        <v/>
      </c>
      <c r="AF369" s="137">
        <v>1</v>
      </c>
      <c r="AG369" s="126" t="s">
        <v>50</v>
      </c>
      <c r="AH369" s="126" t="s">
        <v>50</v>
      </c>
      <c r="AI369" s="126"/>
      <c r="AJ369" s="126" t="str">
        <f t="shared" ca="1" si="3"/>
        <v>CUMPLIDA</v>
      </c>
      <c r="AK369" s="126" t="e">
        <f t="shared" ca="1" si="4"/>
        <v>#NAME?</v>
      </c>
      <c r="AL369" s="124" t="s">
        <v>1137</v>
      </c>
      <c r="AM369" s="141">
        <v>45643</v>
      </c>
    </row>
    <row r="370" spans="1:39" ht="18.75" customHeight="1">
      <c r="A370" s="127" t="s">
        <v>114</v>
      </c>
      <c r="B370" s="125">
        <v>368</v>
      </c>
      <c r="C370" s="126" t="e">
        <f ca="1">IF(OR(H370&lt;&gt;"", J370&lt;&gt;"", O370&lt;&gt;""),
    _xludf.TEXTJOIN("-", TRUE,
        IF(H370="NO CONFORMIDAD", "NC", IF(H370="OBSERVACIÓN", "OB", "Error")),I370,
IF(O370="CORRECCIÓN", "C", IF(O370="ACCIÓN CORRECTIVA", "AC", IF(O370="ACCIÓN DE MEJORA", "AM","Error"))),
        VLOOKUP(E370, Opciones!A$1:B$13, 2, FALSE),
        VLOOKUP(M370, Opciones!D$1:E$92, 2, FALSE),
        YEAR(G370)
    ),
"")</f>
        <v>#NAME?</v>
      </c>
      <c r="D370" s="126" t="e">
        <f t="shared" ca="1" si="6"/>
        <v>#NAME?</v>
      </c>
      <c r="E370" s="96" t="s">
        <v>44</v>
      </c>
      <c r="F370" s="127" t="str">
        <f t="shared" si="21"/>
        <v>AUDITORÍA INTERNA PROCESO DE GESTIÓN CONTRACTUAL - DIRECCIÓN TERRITORIAL ANDES OCCIDENTALES VIGENCIA 2022</v>
      </c>
      <c r="G370" s="128">
        <v>44809</v>
      </c>
      <c r="H370" s="129" t="s">
        <v>45</v>
      </c>
      <c r="I370" s="187">
        <v>35</v>
      </c>
      <c r="J370" s="127" t="s">
        <v>1138</v>
      </c>
      <c r="K370" s="127" t="s">
        <v>1139</v>
      </c>
      <c r="L370" s="129" t="s">
        <v>62</v>
      </c>
      <c r="M370" s="129" t="s">
        <v>212</v>
      </c>
      <c r="N370" s="129" t="s">
        <v>50</v>
      </c>
      <c r="O370" s="126" t="s">
        <v>87</v>
      </c>
      <c r="P370" s="127" t="s">
        <v>1126</v>
      </c>
      <c r="Q370" s="130">
        <v>44972</v>
      </c>
      <c r="R370" s="130">
        <v>45260</v>
      </c>
      <c r="S370" s="131"/>
      <c r="T370" s="132"/>
      <c r="U370" s="133" t="s">
        <v>1127</v>
      </c>
      <c r="V370" s="133" t="s">
        <v>84</v>
      </c>
      <c r="W370" s="133">
        <v>1</v>
      </c>
      <c r="AA370" s="124" t="s">
        <v>215</v>
      </c>
      <c r="AB370" s="131"/>
      <c r="AC370" s="126"/>
      <c r="AD370" s="134"/>
      <c r="AE370" s="134" t="str">
        <f t="shared" ca="1" si="2"/>
        <v/>
      </c>
      <c r="AF370" s="137"/>
      <c r="AG370" s="126"/>
      <c r="AH370" s="126"/>
      <c r="AI370" s="126"/>
      <c r="AJ370" s="126">
        <f t="shared" ca="1" si="3"/>
        <v>-488</v>
      </c>
      <c r="AK370" s="126" t="e">
        <f t="shared" ca="1" si="4"/>
        <v>#NAME?</v>
      </c>
      <c r="AL370" s="124" t="s">
        <v>1114</v>
      </c>
      <c r="AM370" s="136"/>
    </row>
    <row r="371" spans="1:39" ht="18.75" customHeight="1">
      <c r="A371" s="127" t="s">
        <v>114</v>
      </c>
      <c r="B371" s="125">
        <v>369</v>
      </c>
      <c r="C371" s="126" t="e">
        <f ca="1">IF(OR(H371&lt;&gt;"", J371&lt;&gt;"", O371&lt;&gt;""),
    _xludf.TEXTJOIN("-", TRUE,
        IF(H371="NO CONFORMIDAD", "NC", IF(H371="OBSERVACIÓN", "OB", "Error")),I371,
IF(O371="CORRECCIÓN", "C", IF(O371="ACCIÓN CORRECTIVA", "AC", IF(O371="ACCIÓN DE MEJORA", "AM","Error"))),
        VLOOKUP(E371, Opciones!A$1:B$13, 2, FALSE),
        VLOOKUP(M371, Opciones!D$1:E$92, 2, FALSE),
        YEAR(G371)
    ),
"")</f>
        <v>#NAME?</v>
      </c>
      <c r="D371" s="126" t="e">
        <f t="shared" ca="1" si="6"/>
        <v>#NAME?</v>
      </c>
      <c r="E371" s="96" t="s">
        <v>44</v>
      </c>
      <c r="F371" s="145" t="str">
        <f t="shared" si="21"/>
        <v>AUDITORÍA INTERNA PROCESO DE GESTIÓN CONTRACTUAL - DIRECCIÓN TERRITORIAL ANDES OCCIDENTALES VIGENCIA 2022</v>
      </c>
      <c r="G371" s="128">
        <v>44809</v>
      </c>
      <c r="H371" s="129" t="s">
        <v>45</v>
      </c>
      <c r="I371" s="187">
        <v>36</v>
      </c>
      <c r="J371" s="127" t="s">
        <v>1140</v>
      </c>
      <c r="K371" s="127" t="s">
        <v>1128</v>
      </c>
      <c r="L371" s="129" t="s">
        <v>62</v>
      </c>
      <c r="M371" s="129" t="s">
        <v>212</v>
      </c>
      <c r="N371" s="129" t="s">
        <v>50</v>
      </c>
      <c r="O371" s="126" t="s">
        <v>87</v>
      </c>
      <c r="P371" s="127" t="s">
        <v>1135</v>
      </c>
      <c r="Q371" s="130">
        <v>44972</v>
      </c>
      <c r="R371" s="130">
        <v>45199</v>
      </c>
      <c r="S371" s="131"/>
      <c r="T371" s="132"/>
      <c r="U371" s="133" t="s">
        <v>1136</v>
      </c>
      <c r="V371" s="133" t="s">
        <v>90</v>
      </c>
      <c r="W371" s="133">
        <v>3</v>
      </c>
      <c r="AA371" s="124" t="s">
        <v>215</v>
      </c>
      <c r="AB371" s="127" t="s">
        <v>114</v>
      </c>
      <c r="AC371" s="126" t="s">
        <v>50</v>
      </c>
      <c r="AD371" s="134"/>
      <c r="AE371" s="134" t="str">
        <f t="shared" ca="1" si="2"/>
        <v/>
      </c>
      <c r="AF371" s="137">
        <v>1</v>
      </c>
      <c r="AG371" s="126" t="s">
        <v>50</v>
      </c>
      <c r="AH371" s="126" t="s">
        <v>50</v>
      </c>
      <c r="AI371" s="126"/>
      <c r="AJ371" s="126" t="str">
        <f t="shared" ca="1" si="3"/>
        <v>CUMPLIDA</v>
      </c>
      <c r="AK371" s="126" t="e">
        <f t="shared" ca="1" si="4"/>
        <v>#NAME?</v>
      </c>
      <c r="AL371" s="124" t="s">
        <v>1137</v>
      </c>
      <c r="AM371" s="141">
        <v>45643</v>
      </c>
    </row>
    <row r="372" spans="1:39" ht="18.75" customHeight="1">
      <c r="A372" s="127" t="s">
        <v>114</v>
      </c>
      <c r="B372" s="125">
        <v>370</v>
      </c>
      <c r="C372" s="126" t="e">
        <f ca="1">IF(OR(H372&lt;&gt;"", J372&lt;&gt;"", O372&lt;&gt;""),
    _xludf.TEXTJOIN("-", TRUE,
        IF(H372="NO CONFORMIDAD", "NC", IF(H372="OBSERVACIÓN", "OB", "Error")),I372,
IF(O372="CORRECCIÓN", "C", IF(O372="ACCIÓN CORRECTIVA", "AC", IF(O372="ACCIÓN DE MEJORA", "AM","Error"))),
        VLOOKUP(E372, Opciones!A$1:B$13, 2, FALSE),
        VLOOKUP(M372, Opciones!D$1:E$92, 2, FALSE),
        YEAR(G372)
    ),
"")</f>
        <v>#NAME?</v>
      </c>
      <c r="D372" s="126" t="e">
        <f t="shared" ca="1" si="6"/>
        <v>#NAME?</v>
      </c>
      <c r="E372" s="96" t="s">
        <v>331</v>
      </c>
      <c r="F372" s="145" t="str">
        <f t="shared" si="21"/>
        <v>SEGUIMIENTO MAPA DE RIESGOS PROCESO DE EDUCACIÓN AMBIENTAL Y COMUNICACIÓN - GRUPO DE COMUNICACIONES VIGENCIA 2022</v>
      </c>
      <c r="G372" s="128">
        <v>44921</v>
      </c>
      <c r="H372" s="129" t="s">
        <v>290</v>
      </c>
      <c r="I372" s="187">
        <v>1</v>
      </c>
      <c r="J372" s="127" t="s">
        <v>1141</v>
      </c>
      <c r="K372" s="127">
        <v>0</v>
      </c>
      <c r="L372" s="129" t="s">
        <v>376</v>
      </c>
      <c r="M372" s="129" t="s">
        <v>119</v>
      </c>
      <c r="N372" s="129" t="s">
        <v>50</v>
      </c>
      <c r="O372" s="126" t="s">
        <v>255</v>
      </c>
      <c r="P372" s="127" t="s">
        <v>1142</v>
      </c>
      <c r="Q372" s="130">
        <v>45031</v>
      </c>
      <c r="R372" s="130">
        <v>45275</v>
      </c>
      <c r="S372" s="131"/>
      <c r="T372" s="132"/>
      <c r="U372" s="133" t="s">
        <v>1143</v>
      </c>
      <c r="V372" s="133" t="s">
        <v>90</v>
      </c>
      <c r="W372" s="133">
        <v>3</v>
      </c>
      <c r="AA372" s="124" t="s">
        <v>215</v>
      </c>
      <c r="AB372" s="127" t="s">
        <v>114</v>
      </c>
      <c r="AC372" s="126" t="s">
        <v>50</v>
      </c>
      <c r="AD372" s="134"/>
      <c r="AE372" s="134" t="str">
        <f t="shared" ca="1" si="2"/>
        <v/>
      </c>
      <c r="AF372" s="137">
        <v>1</v>
      </c>
      <c r="AG372" s="126" t="s">
        <v>50</v>
      </c>
      <c r="AH372" s="126" t="s">
        <v>50</v>
      </c>
      <c r="AI372" s="126"/>
      <c r="AJ372" s="126" t="str">
        <f t="shared" ca="1" si="3"/>
        <v>CUMPLIDA</v>
      </c>
      <c r="AK372" s="126" t="e">
        <f t="shared" ca="1" si="4"/>
        <v>#NAME?</v>
      </c>
      <c r="AL372" s="124" t="s">
        <v>1144</v>
      </c>
      <c r="AM372" s="141">
        <v>45645</v>
      </c>
    </row>
    <row r="373" spans="1:39" ht="18.75" customHeight="1">
      <c r="A373" s="127" t="s">
        <v>157</v>
      </c>
      <c r="B373" s="125">
        <v>371</v>
      </c>
      <c r="C373" s="126" t="e">
        <f ca="1">IF(OR(H373&lt;&gt;"", J373&lt;&gt;"", O373&lt;&gt;""),
    _xludf.TEXTJOIN("-", TRUE,
        IF(H373="NO CONFORMIDAD", "NC", IF(H373="OBSERVACIÓN", "OB", "Error")),I373,
IF(O373="CORRECCIÓN", "C", IF(O373="ACCIÓN CORRECTIVA", "AC", IF(O373="ACCIÓN DE MEJORA", "AM","Error"))),
        VLOOKUP(E373, Opciones!A$1:B$13, 2, FALSE),
        VLOOKUP(M373, Opciones!D$1:E$92, 2, FALSE),
        YEAR(G373)
    ),
"")</f>
        <v>#NAME?</v>
      </c>
      <c r="D373" s="126" t="e">
        <f t="shared" ca="1" si="6"/>
        <v>#NAME?</v>
      </c>
      <c r="E373" s="96" t="s">
        <v>331</v>
      </c>
      <c r="F373" s="127" t="str">
        <f t="shared" si="21"/>
        <v>SEGUIMIENTO MAPA DE RIESGOS PROCESO DE DIRECCIONAMIENTO ESTRATÉGICO - OFICINA ASESORA DE PLANEACIÓN VIGENCIA 2023</v>
      </c>
      <c r="G373" s="128">
        <v>45058</v>
      </c>
      <c r="H373" s="129" t="s">
        <v>45</v>
      </c>
      <c r="I373" s="187">
        <v>41</v>
      </c>
      <c r="J373" s="127" t="s">
        <v>1145</v>
      </c>
      <c r="K373" s="127" t="s">
        <v>1146</v>
      </c>
      <c r="L373" s="129" t="s">
        <v>1147</v>
      </c>
      <c r="M373" s="129" t="s">
        <v>973</v>
      </c>
      <c r="N373" s="129" t="s">
        <v>50</v>
      </c>
      <c r="O373" s="126" t="s">
        <v>87</v>
      </c>
      <c r="P373" s="127" t="s">
        <v>1148</v>
      </c>
      <c r="Q373" s="130">
        <v>45090</v>
      </c>
      <c r="R373" s="130">
        <v>45199</v>
      </c>
      <c r="S373" s="131"/>
      <c r="T373" s="132"/>
      <c r="U373" s="133" t="s">
        <v>1149</v>
      </c>
      <c r="V373" s="133" t="s">
        <v>90</v>
      </c>
      <c r="W373" s="133">
        <v>12</v>
      </c>
      <c r="AA373" s="134"/>
      <c r="AB373" s="131"/>
      <c r="AC373" s="126"/>
      <c r="AD373" s="134"/>
      <c r="AE373" s="134" t="str">
        <f t="shared" ca="1" si="2"/>
        <v/>
      </c>
      <c r="AF373" s="137"/>
      <c r="AG373" s="126"/>
      <c r="AH373" s="126"/>
      <c r="AI373" s="130">
        <v>45223</v>
      </c>
      <c r="AJ373" s="126" t="str">
        <f t="shared" ca="1" si="3"/>
        <v>CERRADA</v>
      </c>
      <c r="AK373" s="126" t="e">
        <f t="shared" ca="1" si="4"/>
        <v>#NAME?</v>
      </c>
      <c r="AL373" s="124" t="s">
        <v>1150</v>
      </c>
      <c r="AM373" s="136"/>
    </row>
    <row r="374" spans="1:39" ht="18.75" customHeight="1">
      <c r="A374" s="127" t="s">
        <v>107</v>
      </c>
      <c r="B374" s="125">
        <v>372</v>
      </c>
      <c r="C374" s="126" t="e">
        <f ca="1">IF(OR(H374&lt;&gt;"", J374&lt;&gt;"", O374&lt;&gt;""),
    _xludf.TEXTJOIN("-", TRUE,
        IF(H374="NO CONFORMIDAD", "NC", IF(H374="OBSERVACIÓN", "OB", "Error")),I374,
IF(O374="CORRECCIÓN", "C", IF(O374="ACCIÓN CORRECTIVA", "AC", IF(O374="ACCIÓN DE MEJORA", "AM","Error"))),
        VLOOKUP(E374, Opciones!A$1:B$13, 2, FALSE),
        VLOOKUP(M374, Opciones!D$1:E$92, 2, FALSE),
        YEAR(G374)
    ),
"")</f>
        <v>#NAME?</v>
      </c>
      <c r="D374" s="126" t="e">
        <f t="shared" ca="1" si="6"/>
        <v>#NAME?</v>
      </c>
      <c r="E374" s="96" t="s">
        <v>44</v>
      </c>
      <c r="F374" s="127" t="str">
        <f t="shared" si="21"/>
        <v>AUDITORÍA INTERNA PROCESO DE GESTIÓN DOCUMENTAL - GRUPO DE PROCESOS CORPORATIVOS VIGENCIA 2022</v>
      </c>
      <c r="G374" s="128">
        <v>44902</v>
      </c>
      <c r="H374" s="129" t="s">
        <v>45</v>
      </c>
      <c r="I374" s="187">
        <v>1</v>
      </c>
      <c r="J374" s="127" t="s">
        <v>1151</v>
      </c>
      <c r="K374" s="127" t="s">
        <v>1152</v>
      </c>
      <c r="L374" s="129" t="s">
        <v>175</v>
      </c>
      <c r="M374" s="129" t="s">
        <v>333</v>
      </c>
      <c r="N374" s="129" t="s">
        <v>50</v>
      </c>
      <c r="O374" s="126" t="s">
        <v>51</v>
      </c>
      <c r="P374" s="127" t="s">
        <v>1153</v>
      </c>
      <c r="Q374" s="130">
        <v>45049</v>
      </c>
      <c r="R374" s="130">
        <v>45260</v>
      </c>
      <c r="S374" s="131"/>
      <c r="T374" s="132"/>
      <c r="U374" s="133" t="s">
        <v>1154</v>
      </c>
      <c r="V374" s="133" t="s">
        <v>90</v>
      </c>
      <c r="W374" s="133">
        <v>1</v>
      </c>
      <c r="AA374" s="124" t="s">
        <v>336</v>
      </c>
      <c r="AB374" s="131"/>
      <c r="AC374" s="126"/>
      <c r="AD374" s="134"/>
      <c r="AE374" s="134" t="str">
        <f t="shared" ca="1" si="2"/>
        <v/>
      </c>
      <c r="AF374" s="137"/>
      <c r="AG374" s="126"/>
      <c r="AH374" s="126"/>
      <c r="AI374" s="126"/>
      <c r="AJ374" s="126">
        <f t="shared" ca="1" si="3"/>
        <v>-488</v>
      </c>
      <c r="AK374" s="126" t="e">
        <f t="shared" ca="1" si="4"/>
        <v>#NAME?</v>
      </c>
      <c r="AL374" s="124" t="s">
        <v>1155</v>
      </c>
      <c r="AM374" s="136"/>
    </row>
    <row r="375" spans="1:39" ht="18.75" customHeight="1">
      <c r="A375" s="127" t="s">
        <v>107</v>
      </c>
      <c r="B375" s="125">
        <v>373</v>
      </c>
      <c r="C375" s="126" t="e">
        <f ca="1">IF(OR(H375&lt;&gt;"", J375&lt;&gt;"", O375&lt;&gt;""),
    _xludf.TEXTJOIN("-", TRUE,
        IF(H375="NO CONFORMIDAD", "NC", IF(H375="OBSERVACIÓN", "OB", "Error")),I375,
IF(O375="CORRECCIÓN", "C", IF(O375="ACCIÓN CORRECTIVA", "AC", IF(O375="ACCIÓN DE MEJORA", "AM","Error"))),
        VLOOKUP(E375, Opciones!A$1:B$13, 2, FALSE),
        VLOOKUP(M375, Opciones!D$1:E$92, 2, FALSE),
        YEAR(G375)
    ),
"")</f>
        <v>#NAME?</v>
      </c>
      <c r="D375" s="126" t="e">
        <f t="shared" ca="1" si="6"/>
        <v>#NAME?</v>
      </c>
      <c r="E375" s="96" t="s">
        <v>44</v>
      </c>
      <c r="F375" s="127" t="str">
        <f t="shared" si="21"/>
        <v>AUDITORÍA INTERNA PROCESO DE GESTIÓN DOCUMENTAL - GRUPO DE PROCESOS CORPORATIVOS VIGENCIA 2022</v>
      </c>
      <c r="G375" s="128">
        <v>44902</v>
      </c>
      <c r="H375" s="129" t="s">
        <v>45</v>
      </c>
      <c r="I375" s="187">
        <v>2</v>
      </c>
      <c r="J375" s="127" t="s">
        <v>1156</v>
      </c>
      <c r="K375" s="127" t="s">
        <v>1152</v>
      </c>
      <c r="L375" s="129" t="s">
        <v>175</v>
      </c>
      <c r="M375" s="129" t="s">
        <v>333</v>
      </c>
      <c r="N375" s="129" t="s">
        <v>50</v>
      </c>
      <c r="O375" s="126" t="s">
        <v>87</v>
      </c>
      <c r="P375" s="127" t="s">
        <v>1157</v>
      </c>
      <c r="Q375" s="130">
        <v>45049</v>
      </c>
      <c r="R375" s="130">
        <v>45260</v>
      </c>
      <c r="S375" s="131"/>
      <c r="T375" s="132"/>
      <c r="U375" s="133" t="s">
        <v>1154</v>
      </c>
      <c r="V375" s="133" t="s">
        <v>90</v>
      </c>
      <c r="W375" s="133">
        <v>1</v>
      </c>
      <c r="AA375" s="124" t="s">
        <v>85</v>
      </c>
      <c r="AB375" s="131"/>
      <c r="AC375" s="126"/>
      <c r="AD375" s="134"/>
      <c r="AE375" s="134" t="str">
        <f t="shared" ca="1" si="2"/>
        <v/>
      </c>
      <c r="AF375" s="137"/>
      <c r="AG375" s="126"/>
      <c r="AH375" s="126"/>
      <c r="AI375" s="130">
        <v>45272</v>
      </c>
      <c r="AJ375" s="126" t="str">
        <f t="shared" ca="1" si="3"/>
        <v>CERRADA</v>
      </c>
      <c r="AK375" s="126" t="e">
        <f t="shared" ca="1" si="4"/>
        <v>#NAME?</v>
      </c>
      <c r="AL375" s="124" t="s">
        <v>1158</v>
      </c>
      <c r="AM375" s="136"/>
    </row>
    <row r="376" spans="1:39" ht="18.75" customHeight="1">
      <c r="A376" s="127" t="s">
        <v>107</v>
      </c>
      <c r="B376" s="125">
        <v>374</v>
      </c>
      <c r="C376" s="126" t="e">
        <f ca="1">IF(OR(H376&lt;&gt;"", J376&lt;&gt;"", O376&lt;&gt;""),
    _xludf.TEXTJOIN("-", TRUE,
        IF(H376="NO CONFORMIDAD", "NC", IF(H376="OBSERVACIÓN", "OB", "Error")),I376,
IF(O376="CORRECCIÓN", "C", IF(O376="ACCIÓN CORRECTIVA", "AC", IF(O376="ACCIÓN DE MEJORA", "AM","Error"))),
        VLOOKUP(E376, Opciones!A$1:B$13, 2, FALSE),
        VLOOKUP(M376, Opciones!D$1:E$92, 2, FALSE),
        YEAR(G376)
    ),
"")</f>
        <v>#NAME?</v>
      </c>
      <c r="D376" s="126" t="e">
        <f t="shared" ca="1" si="6"/>
        <v>#NAME?</v>
      </c>
      <c r="E376" s="96" t="s">
        <v>44</v>
      </c>
      <c r="F376" s="127" t="str">
        <f t="shared" si="21"/>
        <v>AUDITORÍA INTERNA PROCESO DE GESTIÓN DOCUMENTAL - GRUPO DE PROCESOS CORPORATIVOS VIGENCIA 2022</v>
      </c>
      <c r="G376" s="128">
        <v>44902</v>
      </c>
      <c r="H376" s="129" t="s">
        <v>45</v>
      </c>
      <c r="I376" s="187">
        <v>2</v>
      </c>
      <c r="J376" s="127" t="s">
        <v>1156</v>
      </c>
      <c r="K376" s="127" t="s">
        <v>1152</v>
      </c>
      <c r="L376" s="129" t="s">
        <v>175</v>
      </c>
      <c r="M376" s="129" t="s">
        <v>333</v>
      </c>
      <c r="N376" s="129" t="s">
        <v>50</v>
      </c>
      <c r="O376" s="126" t="s">
        <v>51</v>
      </c>
      <c r="P376" s="127" t="s">
        <v>1153</v>
      </c>
      <c r="Q376" s="130">
        <v>45049</v>
      </c>
      <c r="R376" s="130">
        <v>45260</v>
      </c>
      <c r="S376" s="131"/>
      <c r="T376" s="132"/>
      <c r="U376" s="133" t="s">
        <v>1154</v>
      </c>
      <c r="V376" s="133" t="s">
        <v>90</v>
      </c>
      <c r="W376" s="133">
        <v>1</v>
      </c>
      <c r="AA376" s="124" t="s">
        <v>336</v>
      </c>
      <c r="AB376" s="131"/>
      <c r="AC376" s="126"/>
      <c r="AD376" s="134"/>
      <c r="AE376" s="134" t="str">
        <f t="shared" ca="1" si="2"/>
        <v/>
      </c>
      <c r="AF376" s="137"/>
      <c r="AG376" s="126"/>
      <c r="AH376" s="126"/>
      <c r="AI376" s="126"/>
      <c r="AJ376" s="126">
        <f t="shared" ca="1" si="3"/>
        <v>-488</v>
      </c>
      <c r="AK376" s="126" t="e">
        <f t="shared" ca="1" si="4"/>
        <v>#NAME?</v>
      </c>
      <c r="AL376" s="124" t="s">
        <v>1155</v>
      </c>
      <c r="AM376" s="136"/>
    </row>
    <row r="377" spans="1:39" ht="18.75" customHeight="1">
      <c r="A377" s="127" t="s">
        <v>107</v>
      </c>
      <c r="B377" s="125">
        <v>375</v>
      </c>
      <c r="C377" s="126" t="e">
        <f ca="1">IF(OR(H377&lt;&gt;"", J377&lt;&gt;"", O377&lt;&gt;""),
    _xludf.TEXTJOIN("-", TRUE,
        IF(H377="NO CONFORMIDAD", "NC", IF(H377="OBSERVACIÓN", "OB", "Error")),I377,
IF(O377="CORRECCIÓN", "C", IF(O377="ACCIÓN CORRECTIVA", "AC", IF(O377="ACCIÓN DE MEJORA", "AM","Error"))),
        VLOOKUP(E377, Opciones!A$1:B$13, 2, FALSE),
        VLOOKUP(M377, Opciones!D$1:E$92, 2, FALSE),
        YEAR(G377)
    ),
"")</f>
        <v>#NAME?</v>
      </c>
      <c r="D377" s="126" t="e">
        <f t="shared" ca="1" si="6"/>
        <v>#NAME?</v>
      </c>
      <c r="E377" s="96" t="s">
        <v>44</v>
      </c>
      <c r="F377" s="127" t="str">
        <f t="shared" si="21"/>
        <v>AUDITORÍA INTERNA PROCESO DE RECURSOS FINANCIEROS - GRUPO DE PROCESOS CORPORATIVOS VIGENCIA 2022</v>
      </c>
      <c r="G377" s="128">
        <v>44902</v>
      </c>
      <c r="H377" s="129" t="s">
        <v>290</v>
      </c>
      <c r="I377" s="187">
        <v>1</v>
      </c>
      <c r="J377" s="127" t="s">
        <v>1159</v>
      </c>
      <c r="K377" s="127" t="s">
        <v>1160</v>
      </c>
      <c r="L377" s="129" t="s">
        <v>102</v>
      </c>
      <c r="M377" s="129" t="s">
        <v>333</v>
      </c>
      <c r="N377" s="129" t="s">
        <v>50</v>
      </c>
      <c r="O377" s="126" t="s">
        <v>255</v>
      </c>
      <c r="P377" s="127" t="s">
        <v>1161</v>
      </c>
      <c r="Q377" s="130">
        <v>45108</v>
      </c>
      <c r="R377" s="130">
        <v>45169</v>
      </c>
      <c r="S377" s="131"/>
      <c r="T377" s="132"/>
      <c r="U377" s="133" t="s">
        <v>1162</v>
      </c>
      <c r="V377" s="133" t="s">
        <v>90</v>
      </c>
      <c r="W377" s="133">
        <v>1</v>
      </c>
      <c r="AA377" s="124" t="s">
        <v>336</v>
      </c>
      <c r="AB377" s="131"/>
      <c r="AC377" s="126"/>
      <c r="AD377" s="134"/>
      <c r="AE377" s="134" t="str">
        <f t="shared" ca="1" si="2"/>
        <v/>
      </c>
      <c r="AF377" s="137"/>
      <c r="AG377" s="126"/>
      <c r="AH377" s="126"/>
      <c r="AI377" s="126"/>
      <c r="AJ377" s="126">
        <f t="shared" ca="1" si="3"/>
        <v>-579</v>
      </c>
      <c r="AK377" s="126" t="e">
        <f t="shared" ca="1" si="4"/>
        <v>#NAME?</v>
      </c>
      <c r="AL377" s="124" t="s">
        <v>1163</v>
      </c>
      <c r="AM377" s="136"/>
    </row>
    <row r="378" spans="1:39" ht="18.75" customHeight="1">
      <c r="A378" s="127" t="s">
        <v>107</v>
      </c>
      <c r="B378" s="125">
        <v>376</v>
      </c>
      <c r="C378" s="126" t="e">
        <f ca="1">IF(OR(H378&lt;&gt;"", J378&lt;&gt;"", O378&lt;&gt;""),
    _xludf.TEXTJOIN("-", TRUE,
        IF(H378="NO CONFORMIDAD", "NC", IF(H378="OBSERVACIÓN", "OB", "Error")),I378,
IF(O378="CORRECCIÓN", "C", IF(O378="ACCIÓN CORRECTIVA", "AC", IF(O378="ACCIÓN DE MEJORA", "AM","Error"))),
        VLOOKUP(E378, Opciones!A$1:B$13, 2, FALSE),
        VLOOKUP(M378, Opciones!D$1:E$92, 2, FALSE),
        YEAR(G378)
    ),
"")</f>
        <v>#NAME?</v>
      </c>
      <c r="D378" s="126" t="e">
        <f t="shared" ca="1" si="6"/>
        <v>#NAME?</v>
      </c>
      <c r="E378" s="96" t="s">
        <v>44</v>
      </c>
      <c r="F378" s="127" t="str">
        <f t="shared" si="21"/>
        <v>AUDITORÍA INTERNA PROCESO DE RECURSOS FINANCIEROS - GRUPO DE PROCESOS CORPORATIVOS VIGENCIA 2022</v>
      </c>
      <c r="G378" s="128">
        <v>44902</v>
      </c>
      <c r="H378" s="129" t="s">
        <v>45</v>
      </c>
      <c r="I378" s="187">
        <v>1</v>
      </c>
      <c r="J378" s="127" t="s">
        <v>1164</v>
      </c>
      <c r="K378" s="127" t="s">
        <v>1165</v>
      </c>
      <c r="L378" s="129" t="s">
        <v>102</v>
      </c>
      <c r="M378" s="129" t="s">
        <v>333</v>
      </c>
      <c r="N378" s="129" t="s">
        <v>50</v>
      </c>
      <c r="O378" s="126" t="s">
        <v>87</v>
      </c>
      <c r="P378" s="127" t="s">
        <v>1166</v>
      </c>
      <c r="Q378" s="130">
        <v>45108</v>
      </c>
      <c r="R378" s="130">
        <v>45290</v>
      </c>
      <c r="S378" s="131"/>
      <c r="T378" s="132"/>
      <c r="U378" s="133" t="s">
        <v>1167</v>
      </c>
      <c r="V378" s="133" t="s">
        <v>90</v>
      </c>
      <c r="W378" s="133">
        <v>1</v>
      </c>
      <c r="AA378" s="124" t="s">
        <v>336</v>
      </c>
      <c r="AB378" s="131"/>
      <c r="AC378" s="126"/>
      <c r="AD378" s="134"/>
      <c r="AE378" s="134" t="str">
        <f t="shared" ca="1" si="2"/>
        <v/>
      </c>
      <c r="AF378" s="137"/>
      <c r="AG378" s="126"/>
      <c r="AH378" s="126"/>
      <c r="AI378" s="126"/>
      <c r="AJ378" s="126">
        <f t="shared" ca="1" si="3"/>
        <v>-458</v>
      </c>
      <c r="AK378" s="126" t="e">
        <f t="shared" ca="1" si="4"/>
        <v>#NAME?</v>
      </c>
      <c r="AL378" s="124" t="s">
        <v>1168</v>
      </c>
      <c r="AM378" s="136"/>
    </row>
    <row r="379" spans="1:39" ht="18.75" customHeight="1">
      <c r="A379" s="127" t="s">
        <v>107</v>
      </c>
      <c r="B379" s="125">
        <v>377</v>
      </c>
      <c r="C379" s="126" t="e">
        <f ca="1">IF(OR(H379&lt;&gt;"", J379&lt;&gt;"", O379&lt;&gt;""),
    _xludf.TEXTJOIN("-", TRUE,
        IF(H379="NO CONFORMIDAD", "NC", IF(H379="OBSERVACIÓN", "OB", "Error")),I379,
IF(O379="CORRECCIÓN", "C", IF(O379="ACCIÓN CORRECTIVA", "AC", IF(O379="ACCIÓN DE MEJORA", "AM","Error"))),
        VLOOKUP(E379, Opciones!A$1:B$13, 2, FALSE),
        VLOOKUP(M379, Opciones!D$1:E$92, 2, FALSE),
        YEAR(G379)
    ),
"")</f>
        <v>#NAME?</v>
      </c>
      <c r="D379" s="126" t="e">
        <f t="shared" ca="1" si="6"/>
        <v>#NAME?</v>
      </c>
      <c r="E379" s="96" t="s">
        <v>44</v>
      </c>
      <c r="F379" s="127" t="str">
        <f t="shared" si="21"/>
        <v>AUDITORÍA INTERNA PROCESO DE RECURSOS FINANCIEROS - GRUPO DE PROCESOS CORPORATIVOS VIGENCIA 2022</v>
      </c>
      <c r="G379" s="128">
        <v>44902</v>
      </c>
      <c r="H379" s="129" t="s">
        <v>45</v>
      </c>
      <c r="I379" s="187">
        <v>1</v>
      </c>
      <c r="J379" s="127" t="s">
        <v>1164</v>
      </c>
      <c r="K379" s="127" t="s">
        <v>1165</v>
      </c>
      <c r="L379" s="129" t="s">
        <v>102</v>
      </c>
      <c r="M379" s="129" t="s">
        <v>333</v>
      </c>
      <c r="N379" s="129" t="s">
        <v>50</v>
      </c>
      <c r="O379" s="126" t="s">
        <v>51</v>
      </c>
      <c r="P379" s="127" t="s">
        <v>1169</v>
      </c>
      <c r="Q379" s="130">
        <v>45108</v>
      </c>
      <c r="R379" s="130">
        <v>45290</v>
      </c>
      <c r="S379" s="131"/>
      <c r="T379" s="132"/>
      <c r="U379" s="133" t="s">
        <v>424</v>
      </c>
      <c r="V379" s="133" t="s">
        <v>90</v>
      </c>
      <c r="W379" s="133">
        <v>1</v>
      </c>
      <c r="AA379" s="124" t="s">
        <v>336</v>
      </c>
      <c r="AB379" s="131"/>
      <c r="AC379" s="126"/>
      <c r="AD379" s="134"/>
      <c r="AE379" s="134" t="str">
        <f t="shared" ca="1" si="2"/>
        <v/>
      </c>
      <c r="AF379" s="137"/>
      <c r="AG379" s="126"/>
      <c r="AH379" s="126"/>
      <c r="AI379" s="126"/>
      <c r="AJ379" s="126">
        <f t="shared" ca="1" si="3"/>
        <v>-458</v>
      </c>
      <c r="AK379" s="126" t="e">
        <f t="shared" ca="1" si="4"/>
        <v>#NAME?</v>
      </c>
      <c r="AL379" s="124" t="s">
        <v>1168</v>
      </c>
      <c r="AM379" s="136"/>
    </row>
    <row r="380" spans="1:39" ht="18.75" customHeight="1">
      <c r="A380" s="127" t="s">
        <v>107</v>
      </c>
      <c r="B380" s="125">
        <v>378</v>
      </c>
      <c r="C380" s="126" t="e">
        <f ca="1">IF(OR(H380&lt;&gt;"", J380&lt;&gt;"", O380&lt;&gt;""),
    _xludf.TEXTJOIN("-", TRUE,
        IF(H380="NO CONFORMIDAD", "NC", IF(H380="OBSERVACIÓN", "OB", "Error")),I380,
IF(O380="CORRECCIÓN", "C", IF(O380="ACCIÓN CORRECTIVA", "AC", IF(O380="ACCIÓN DE MEJORA", "AM","Error"))),
        VLOOKUP(E380, Opciones!A$1:B$13, 2, FALSE),
        VLOOKUP(M380, Opciones!D$1:E$92, 2, FALSE),
        YEAR(G380)
    ),
"")</f>
        <v>#NAME?</v>
      </c>
      <c r="D380" s="126" t="e">
        <f t="shared" ca="1" si="6"/>
        <v>#NAME?</v>
      </c>
      <c r="E380" s="96" t="s">
        <v>44</v>
      </c>
      <c r="F380" s="127" t="str">
        <f t="shared" si="21"/>
        <v>AUDITORÍA INTERNA PROCESO DE RECURSOS FINANCIEROS - GRUPO DE PROCESOS CORPORATIVOS VIGENCIA 2022</v>
      </c>
      <c r="G380" s="128">
        <v>44902</v>
      </c>
      <c r="H380" s="129" t="s">
        <v>45</v>
      </c>
      <c r="I380" s="187">
        <v>2</v>
      </c>
      <c r="J380" s="127" t="s">
        <v>1170</v>
      </c>
      <c r="K380" s="127" t="s">
        <v>1165</v>
      </c>
      <c r="L380" s="129" t="s">
        <v>102</v>
      </c>
      <c r="M380" s="129" t="s">
        <v>333</v>
      </c>
      <c r="N380" s="129" t="s">
        <v>50</v>
      </c>
      <c r="O380" s="126" t="s">
        <v>87</v>
      </c>
      <c r="P380" s="127" t="s">
        <v>1171</v>
      </c>
      <c r="Q380" s="130">
        <v>45108</v>
      </c>
      <c r="R380" s="130">
        <v>45290</v>
      </c>
      <c r="S380" s="131"/>
      <c r="T380" s="132"/>
      <c r="U380" s="133" t="s">
        <v>1172</v>
      </c>
      <c r="V380" s="133" t="s">
        <v>90</v>
      </c>
      <c r="W380" s="133">
        <v>2</v>
      </c>
      <c r="AA380" s="124" t="s">
        <v>336</v>
      </c>
      <c r="AB380" s="131"/>
      <c r="AC380" s="126"/>
      <c r="AD380" s="134"/>
      <c r="AE380" s="134" t="str">
        <f t="shared" ca="1" si="2"/>
        <v/>
      </c>
      <c r="AF380" s="137"/>
      <c r="AG380" s="126"/>
      <c r="AH380" s="126"/>
      <c r="AI380" s="126"/>
      <c r="AJ380" s="126">
        <f t="shared" ca="1" si="3"/>
        <v>-458</v>
      </c>
      <c r="AK380" s="126" t="e">
        <f t="shared" ca="1" si="4"/>
        <v>#NAME?</v>
      </c>
      <c r="AL380" s="124" t="s">
        <v>1168</v>
      </c>
      <c r="AM380" s="136"/>
    </row>
    <row r="381" spans="1:39" ht="18.75" customHeight="1">
      <c r="A381" s="127" t="s">
        <v>107</v>
      </c>
      <c r="B381" s="125">
        <v>379</v>
      </c>
      <c r="C381" s="126" t="e">
        <f ca="1">IF(OR(H381&lt;&gt;"", J381&lt;&gt;"", O381&lt;&gt;""),
    _xludf.TEXTJOIN("-", TRUE,
        IF(H381="NO CONFORMIDAD", "NC", IF(H381="OBSERVACIÓN", "OB", "Error")),I381,
IF(O381="CORRECCIÓN", "C", IF(O381="ACCIÓN CORRECTIVA", "AC", IF(O381="ACCIÓN DE MEJORA", "AM","Error"))),
        VLOOKUP(E381, Opciones!A$1:B$13, 2, FALSE),
        VLOOKUP(M381, Opciones!D$1:E$92, 2, FALSE),
        YEAR(G381)
    ),
"")</f>
        <v>#NAME?</v>
      </c>
      <c r="D381" s="126" t="e">
        <f t="shared" ca="1" si="6"/>
        <v>#NAME?</v>
      </c>
      <c r="E381" s="96" t="s">
        <v>44</v>
      </c>
      <c r="F381" s="127" t="str">
        <f t="shared" si="21"/>
        <v>AUDITORÍA INTERNA PROCESO DE RECURSOS FINANCIEROS - GRUPO DE PROCESOS CORPORATIVOS VIGENCIA 2022</v>
      </c>
      <c r="G381" s="128">
        <v>44902</v>
      </c>
      <c r="H381" s="129" t="s">
        <v>45</v>
      </c>
      <c r="I381" s="187">
        <v>2</v>
      </c>
      <c r="J381" s="127" t="s">
        <v>1170</v>
      </c>
      <c r="K381" s="127" t="s">
        <v>1165</v>
      </c>
      <c r="L381" s="129" t="s">
        <v>102</v>
      </c>
      <c r="M381" s="129" t="s">
        <v>333</v>
      </c>
      <c r="N381" s="129" t="s">
        <v>50</v>
      </c>
      <c r="O381" s="126" t="s">
        <v>51</v>
      </c>
      <c r="P381" s="127" t="s">
        <v>1173</v>
      </c>
      <c r="Q381" s="130">
        <v>45108</v>
      </c>
      <c r="R381" s="130">
        <v>45290</v>
      </c>
      <c r="S381" s="131"/>
      <c r="T381" s="132"/>
      <c r="U381" s="133" t="s">
        <v>1174</v>
      </c>
      <c r="V381" s="133" t="s">
        <v>90</v>
      </c>
      <c r="W381" s="133">
        <v>2</v>
      </c>
      <c r="AA381" s="124" t="s">
        <v>336</v>
      </c>
      <c r="AB381" s="131"/>
      <c r="AC381" s="126"/>
      <c r="AD381" s="134"/>
      <c r="AE381" s="134" t="str">
        <f t="shared" ca="1" si="2"/>
        <v/>
      </c>
      <c r="AF381" s="137"/>
      <c r="AG381" s="126"/>
      <c r="AH381" s="126"/>
      <c r="AI381" s="126"/>
      <c r="AJ381" s="126">
        <f t="shared" ca="1" si="3"/>
        <v>-458</v>
      </c>
      <c r="AK381" s="126" t="e">
        <f t="shared" ca="1" si="4"/>
        <v>#NAME?</v>
      </c>
      <c r="AL381" s="124" t="s">
        <v>1168</v>
      </c>
      <c r="AM381" s="136"/>
    </row>
    <row r="382" spans="1:39" ht="18.75" customHeight="1">
      <c r="A382" s="127" t="s">
        <v>107</v>
      </c>
      <c r="B382" s="125">
        <v>380</v>
      </c>
      <c r="C382" s="126" t="e">
        <f ca="1">IF(OR(H382&lt;&gt;"", J382&lt;&gt;"", O382&lt;&gt;""),
    _xludf.TEXTJOIN("-", TRUE,
        IF(H382="NO CONFORMIDAD", "NC", IF(H382="OBSERVACIÓN", "OB", "Error")),I382,
IF(O382="CORRECCIÓN", "C", IF(O382="ACCIÓN CORRECTIVA", "AC", IF(O382="ACCIÓN DE MEJORA", "AM","Error"))),
        VLOOKUP(E382, Opciones!A$1:B$13, 2, FALSE),
        VLOOKUP(M382, Opciones!D$1:E$92, 2, FALSE),
        YEAR(G382)
    ),
"")</f>
        <v>#NAME?</v>
      </c>
      <c r="D382" s="126" t="e">
        <f t="shared" ca="1" si="6"/>
        <v>#NAME?</v>
      </c>
      <c r="E382" s="96" t="s">
        <v>44</v>
      </c>
      <c r="F382" s="127" t="str">
        <f t="shared" si="21"/>
        <v>AUDITORÍA INTERNA PROCESO DE RECURSOS FINANCIEROS - GRUPO DE PROCESOS CORPORATIVOS VIGENCIA 2022</v>
      </c>
      <c r="G382" s="128">
        <v>44902</v>
      </c>
      <c r="H382" s="129" t="s">
        <v>45</v>
      </c>
      <c r="I382" s="187">
        <v>3</v>
      </c>
      <c r="J382" s="127" t="s">
        <v>1175</v>
      </c>
      <c r="K382" s="127" t="s">
        <v>1165</v>
      </c>
      <c r="L382" s="129" t="s">
        <v>102</v>
      </c>
      <c r="M382" s="129" t="s">
        <v>333</v>
      </c>
      <c r="N382" s="129" t="s">
        <v>50</v>
      </c>
      <c r="O382" s="126" t="s">
        <v>87</v>
      </c>
      <c r="P382" s="127" t="s">
        <v>1176</v>
      </c>
      <c r="Q382" s="130">
        <v>45108</v>
      </c>
      <c r="R382" s="130">
        <v>45290</v>
      </c>
      <c r="S382" s="131"/>
      <c r="T382" s="132"/>
      <c r="U382" s="133" t="s">
        <v>1177</v>
      </c>
      <c r="V382" s="133" t="s">
        <v>90</v>
      </c>
      <c r="W382" s="133">
        <v>1</v>
      </c>
      <c r="AA382" s="124" t="s">
        <v>336</v>
      </c>
      <c r="AB382" s="131"/>
      <c r="AC382" s="126"/>
      <c r="AD382" s="134"/>
      <c r="AE382" s="134" t="str">
        <f t="shared" ca="1" si="2"/>
        <v/>
      </c>
      <c r="AF382" s="137"/>
      <c r="AG382" s="126"/>
      <c r="AH382" s="126"/>
      <c r="AI382" s="126"/>
      <c r="AJ382" s="126">
        <f t="shared" ca="1" si="3"/>
        <v>-458</v>
      </c>
      <c r="AK382" s="126" t="e">
        <f t="shared" ca="1" si="4"/>
        <v>#NAME?</v>
      </c>
      <c r="AL382" s="124" t="s">
        <v>1168</v>
      </c>
      <c r="AM382" s="136"/>
    </row>
    <row r="383" spans="1:39" ht="18.75" customHeight="1">
      <c r="A383" s="127" t="s">
        <v>107</v>
      </c>
      <c r="B383" s="125">
        <v>381</v>
      </c>
      <c r="C383" s="126" t="e">
        <f ca="1">IF(OR(H383&lt;&gt;"", J383&lt;&gt;"", O383&lt;&gt;""),
    _xludf.TEXTJOIN("-", TRUE,
        IF(H383="NO CONFORMIDAD", "NC", IF(H383="OBSERVACIÓN", "OB", "Error")),I383,
IF(O383="CORRECCIÓN", "C", IF(O383="ACCIÓN CORRECTIVA", "AC", IF(O383="ACCIÓN DE MEJORA", "AM","Error"))),
        VLOOKUP(E383, Opciones!A$1:B$13, 2, FALSE),
        VLOOKUP(M383, Opciones!D$1:E$92, 2, FALSE),
        YEAR(G383)
    ),
"")</f>
        <v>#NAME?</v>
      </c>
      <c r="D383" s="126" t="e">
        <f t="shared" ca="1" si="6"/>
        <v>#NAME?</v>
      </c>
      <c r="E383" s="96" t="s">
        <v>44</v>
      </c>
      <c r="F383" s="127" t="str">
        <f t="shared" si="21"/>
        <v>AUDITORÍA INTERNA PROCESO DE RECURSOS FINANCIEROS - GRUPO DE PROCESOS CORPORATIVOS VIGENCIA 2022</v>
      </c>
      <c r="G383" s="128">
        <v>44902</v>
      </c>
      <c r="H383" s="129" t="s">
        <v>45</v>
      </c>
      <c r="I383" s="187">
        <v>3</v>
      </c>
      <c r="J383" s="127" t="s">
        <v>1175</v>
      </c>
      <c r="K383" s="127" t="s">
        <v>1165</v>
      </c>
      <c r="L383" s="129" t="s">
        <v>102</v>
      </c>
      <c r="M383" s="129" t="s">
        <v>333</v>
      </c>
      <c r="N383" s="129" t="s">
        <v>50</v>
      </c>
      <c r="O383" s="126" t="s">
        <v>51</v>
      </c>
      <c r="P383" s="127" t="s">
        <v>1178</v>
      </c>
      <c r="Q383" s="130">
        <v>45108</v>
      </c>
      <c r="R383" s="130">
        <v>45290</v>
      </c>
      <c r="S383" s="131"/>
      <c r="T383" s="132"/>
      <c r="U383" s="133" t="s">
        <v>1179</v>
      </c>
      <c r="V383" s="133" t="s">
        <v>90</v>
      </c>
      <c r="W383" s="133">
        <v>1</v>
      </c>
      <c r="AA383" s="124" t="s">
        <v>336</v>
      </c>
      <c r="AB383" s="131"/>
      <c r="AC383" s="126"/>
      <c r="AD383" s="134"/>
      <c r="AE383" s="134" t="str">
        <f t="shared" ca="1" si="2"/>
        <v/>
      </c>
      <c r="AF383" s="137"/>
      <c r="AG383" s="126"/>
      <c r="AH383" s="126"/>
      <c r="AI383" s="126"/>
      <c r="AJ383" s="126">
        <f t="shared" ca="1" si="3"/>
        <v>-458</v>
      </c>
      <c r="AK383" s="126" t="e">
        <f t="shared" ca="1" si="4"/>
        <v>#NAME?</v>
      </c>
      <c r="AL383" s="124" t="s">
        <v>1168</v>
      </c>
      <c r="AM383" s="136"/>
    </row>
    <row r="384" spans="1:39" ht="18.75" customHeight="1">
      <c r="A384" s="127" t="s">
        <v>107</v>
      </c>
      <c r="B384" s="125">
        <v>382</v>
      </c>
      <c r="C384" s="126" t="e">
        <f ca="1">IF(OR(H384&lt;&gt;"", J384&lt;&gt;"", O384&lt;&gt;""),
    _xludf.TEXTJOIN("-", TRUE,
        IF(H384="NO CONFORMIDAD", "NC", IF(H384="OBSERVACIÓN", "OB", "Error")),I384,
IF(O384="CORRECCIÓN", "C", IF(O384="ACCIÓN CORRECTIVA", "AC", IF(O384="ACCIÓN DE MEJORA", "AM","Error"))),
        VLOOKUP(E384, Opciones!A$1:B$13, 2, FALSE),
        VLOOKUP(M384, Opciones!D$1:E$92, 2, FALSE),
        YEAR(G384)
    ),
"")</f>
        <v>#NAME?</v>
      </c>
      <c r="D384" s="126" t="e">
        <f t="shared" ca="1" si="6"/>
        <v>#NAME?</v>
      </c>
      <c r="E384" s="96" t="s">
        <v>44</v>
      </c>
      <c r="F384" s="127" t="str">
        <f t="shared" si="21"/>
        <v>AUDITORÍA INTERNA PROCESO DE RECURSOS FINANCIEROS - GRUPO DE PROCESOS CORPORATIVOS VIGENCIA 2022</v>
      </c>
      <c r="G384" s="128">
        <v>44902</v>
      </c>
      <c r="H384" s="129" t="s">
        <v>45</v>
      </c>
      <c r="I384" s="187">
        <v>4</v>
      </c>
      <c r="J384" s="127" t="s">
        <v>1180</v>
      </c>
      <c r="K384" s="127" t="s">
        <v>1165</v>
      </c>
      <c r="L384" s="129" t="s">
        <v>102</v>
      </c>
      <c r="M384" s="129" t="s">
        <v>333</v>
      </c>
      <c r="N384" s="129" t="s">
        <v>50</v>
      </c>
      <c r="O384" s="126" t="s">
        <v>87</v>
      </c>
      <c r="P384" s="127" t="s">
        <v>1181</v>
      </c>
      <c r="Q384" s="130">
        <v>45108</v>
      </c>
      <c r="R384" s="130">
        <v>45290</v>
      </c>
      <c r="S384" s="131"/>
      <c r="T384" s="132"/>
      <c r="U384" s="133" t="s">
        <v>424</v>
      </c>
      <c r="V384" s="133" t="s">
        <v>90</v>
      </c>
      <c r="W384" s="133">
        <v>1</v>
      </c>
      <c r="AA384" s="124" t="s">
        <v>336</v>
      </c>
      <c r="AB384" s="131"/>
      <c r="AC384" s="126"/>
      <c r="AD384" s="134"/>
      <c r="AE384" s="134" t="str">
        <f t="shared" ca="1" si="2"/>
        <v/>
      </c>
      <c r="AF384" s="137"/>
      <c r="AG384" s="126"/>
      <c r="AH384" s="126"/>
      <c r="AI384" s="126"/>
      <c r="AJ384" s="126">
        <f t="shared" ca="1" si="3"/>
        <v>-458</v>
      </c>
      <c r="AK384" s="126" t="e">
        <f t="shared" ca="1" si="4"/>
        <v>#NAME?</v>
      </c>
      <c r="AL384" s="124" t="s">
        <v>1168</v>
      </c>
      <c r="AM384" s="136"/>
    </row>
    <row r="385" spans="1:39" ht="18.75" customHeight="1">
      <c r="A385" s="127" t="s">
        <v>107</v>
      </c>
      <c r="B385" s="125">
        <v>383</v>
      </c>
      <c r="C385" s="126" t="e">
        <f ca="1">IF(OR(H385&lt;&gt;"", J385&lt;&gt;"", O385&lt;&gt;""),
    _xludf.TEXTJOIN("-", TRUE,
        IF(H385="NO CONFORMIDAD", "NC", IF(H385="OBSERVACIÓN", "OB", "Error")),I385,
IF(O385="CORRECCIÓN", "C", IF(O385="ACCIÓN CORRECTIVA", "AC", IF(O385="ACCIÓN DE MEJORA", "AM","Error"))),
        VLOOKUP(E385, Opciones!A$1:B$13, 2, FALSE),
        VLOOKUP(M385, Opciones!D$1:E$92, 2, FALSE),
        YEAR(G385)
    ),
"")</f>
        <v>#NAME?</v>
      </c>
      <c r="D385" s="126" t="e">
        <f t="shared" ca="1" si="6"/>
        <v>#NAME?</v>
      </c>
      <c r="E385" s="96" t="s">
        <v>44</v>
      </c>
      <c r="F385" s="127" t="str">
        <f t="shared" si="21"/>
        <v>AUDITORÍA INTERNA PROCESO DE RECURSOS FINANCIEROS - GRUPO DE PROCESOS CORPORATIVOS VIGENCIA 2022</v>
      </c>
      <c r="G385" s="128">
        <v>44902</v>
      </c>
      <c r="H385" s="129" t="s">
        <v>45</v>
      </c>
      <c r="I385" s="187">
        <v>4</v>
      </c>
      <c r="J385" s="127" t="s">
        <v>1180</v>
      </c>
      <c r="K385" s="127" t="s">
        <v>1165</v>
      </c>
      <c r="L385" s="129" t="s">
        <v>102</v>
      </c>
      <c r="M385" s="129" t="s">
        <v>333</v>
      </c>
      <c r="N385" s="129" t="s">
        <v>50</v>
      </c>
      <c r="O385" s="126" t="s">
        <v>51</v>
      </c>
      <c r="P385" s="127" t="s">
        <v>1182</v>
      </c>
      <c r="Q385" s="130">
        <v>45108</v>
      </c>
      <c r="R385" s="130">
        <v>45290</v>
      </c>
      <c r="S385" s="131"/>
      <c r="T385" s="132"/>
      <c r="U385" s="133" t="s">
        <v>424</v>
      </c>
      <c r="V385" s="133" t="s">
        <v>90</v>
      </c>
      <c r="W385" s="133">
        <v>1</v>
      </c>
      <c r="AA385" s="124" t="s">
        <v>336</v>
      </c>
      <c r="AB385" s="131"/>
      <c r="AC385" s="126"/>
      <c r="AD385" s="134"/>
      <c r="AE385" s="134" t="str">
        <f t="shared" ca="1" si="2"/>
        <v/>
      </c>
      <c r="AF385" s="137"/>
      <c r="AG385" s="126"/>
      <c r="AH385" s="126"/>
      <c r="AI385" s="126"/>
      <c r="AJ385" s="126">
        <f t="shared" ca="1" si="3"/>
        <v>-458</v>
      </c>
      <c r="AK385" s="126" t="e">
        <f t="shared" ca="1" si="4"/>
        <v>#NAME?</v>
      </c>
      <c r="AL385" s="124" t="s">
        <v>1168</v>
      </c>
      <c r="AM385" s="136"/>
    </row>
    <row r="386" spans="1:39" ht="18.75" customHeight="1">
      <c r="A386" s="127" t="s">
        <v>107</v>
      </c>
      <c r="B386" s="125">
        <v>384</v>
      </c>
      <c r="C386" s="126" t="e">
        <f ca="1">IF(OR(H386&lt;&gt;"", J386&lt;&gt;"", O386&lt;&gt;""),
    _xludf.TEXTJOIN("-", TRUE,
        IF(H386="NO CONFORMIDAD", "NC", IF(H386="OBSERVACIÓN", "OB", "Error")),I386,
IF(O386="CORRECCIÓN", "C", IF(O386="ACCIÓN CORRECTIVA", "AC", IF(O386="ACCIÓN DE MEJORA", "AM","Error"))),
        VLOOKUP(E386, Opciones!A$1:B$13, 2, FALSE),
        VLOOKUP(M386, Opciones!D$1:E$92, 2, FALSE),
        YEAR(G386)
    ),
"")</f>
        <v>#NAME?</v>
      </c>
      <c r="D386" s="126" t="e">
        <f t="shared" ca="1" si="6"/>
        <v>#NAME?</v>
      </c>
      <c r="E386" s="96" t="s">
        <v>44</v>
      </c>
      <c r="F386" s="127" t="str">
        <f t="shared" si="21"/>
        <v>AUDITORÍA INTERNA PROCESO DE RECURSOS FINANCIEROS - GRUPO DE PROCESOS CORPORATIVOS VIGENCIA 2022</v>
      </c>
      <c r="G386" s="128">
        <v>44902</v>
      </c>
      <c r="H386" s="129" t="s">
        <v>45</v>
      </c>
      <c r="I386" s="187">
        <v>5</v>
      </c>
      <c r="J386" s="127" t="s">
        <v>1183</v>
      </c>
      <c r="K386" s="127" t="s">
        <v>1184</v>
      </c>
      <c r="L386" s="129" t="s">
        <v>102</v>
      </c>
      <c r="M386" s="129" t="s">
        <v>333</v>
      </c>
      <c r="N386" s="129" t="s">
        <v>50</v>
      </c>
      <c r="O386" s="126" t="s">
        <v>87</v>
      </c>
      <c r="P386" s="127" t="s">
        <v>1185</v>
      </c>
      <c r="Q386" s="130">
        <v>45108</v>
      </c>
      <c r="R386" s="130">
        <v>45290</v>
      </c>
      <c r="S386" s="131"/>
      <c r="T386" s="132"/>
      <c r="U386" s="133" t="s">
        <v>1186</v>
      </c>
      <c r="V386" s="133" t="s">
        <v>90</v>
      </c>
      <c r="W386" s="133">
        <v>1</v>
      </c>
      <c r="AA386" s="124" t="s">
        <v>336</v>
      </c>
      <c r="AB386" s="131"/>
      <c r="AC386" s="126"/>
      <c r="AD386" s="134"/>
      <c r="AE386" s="134" t="str">
        <f t="shared" ca="1" si="2"/>
        <v/>
      </c>
      <c r="AF386" s="137"/>
      <c r="AG386" s="126"/>
      <c r="AH386" s="126"/>
      <c r="AI386" s="126"/>
      <c r="AJ386" s="126">
        <f t="shared" ca="1" si="3"/>
        <v>-458</v>
      </c>
      <c r="AK386" s="126" t="e">
        <f t="shared" ca="1" si="4"/>
        <v>#NAME?</v>
      </c>
      <c r="AL386" s="124" t="s">
        <v>1168</v>
      </c>
      <c r="AM386" s="136"/>
    </row>
    <row r="387" spans="1:39" ht="18.75" customHeight="1">
      <c r="A387" s="127" t="s">
        <v>107</v>
      </c>
      <c r="B387" s="125">
        <v>385</v>
      </c>
      <c r="C387" s="126" t="e">
        <f ca="1">IF(OR(H387&lt;&gt;"", J387&lt;&gt;"", O387&lt;&gt;""),
    _xludf.TEXTJOIN("-", TRUE,
        IF(H387="NO CONFORMIDAD", "NC", IF(H387="OBSERVACIÓN", "OB", "Error")),I387,
IF(O387="CORRECCIÓN", "C", IF(O387="ACCIÓN CORRECTIVA", "AC", IF(O387="ACCIÓN DE MEJORA", "AM","Error"))),
        VLOOKUP(E387, Opciones!A$1:B$13, 2, FALSE),
        VLOOKUP(M387, Opciones!D$1:E$92, 2, FALSE),
        YEAR(G387)
    ),
"")</f>
        <v>#NAME?</v>
      </c>
      <c r="D387" s="126" t="e">
        <f t="shared" ca="1" si="6"/>
        <v>#NAME?</v>
      </c>
      <c r="E387" s="96" t="s">
        <v>44</v>
      </c>
      <c r="F387" s="127" t="str">
        <f t="shared" si="21"/>
        <v>AUDITORÍA INTERNA PROCESO DE RECURSOS FINANCIEROS - GRUPO DE PROCESOS CORPORATIVOS VIGENCIA 2022</v>
      </c>
      <c r="G387" s="128">
        <v>44902</v>
      </c>
      <c r="H387" s="129" t="s">
        <v>45</v>
      </c>
      <c r="I387" s="187">
        <v>5</v>
      </c>
      <c r="J387" s="127" t="s">
        <v>1183</v>
      </c>
      <c r="K387" s="127" t="s">
        <v>1184</v>
      </c>
      <c r="L387" s="129" t="s">
        <v>102</v>
      </c>
      <c r="M387" s="129" t="s">
        <v>333</v>
      </c>
      <c r="N387" s="129" t="s">
        <v>50</v>
      </c>
      <c r="O387" s="126" t="s">
        <v>51</v>
      </c>
      <c r="P387" s="127" t="s">
        <v>1187</v>
      </c>
      <c r="Q387" s="130">
        <v>45108</v>
      </c>
      <c r="R387" s="130">
        <v>45290</v>
      </c>
      <c r="S387" s="131"/>
      <c r="T387" s="132"/>
      <c r="U387" s="133" t="s">
        <v>1186</v>
      </c>
      <c r="V387" s="133" t="s">
        <v>90</v>
      </c>
      <c r="W387" s="133">
        <v>1</v>
      </c>
      <c r="AA387" s="124" t="s">
        <v>336</v>
      </c>
      <c r="AB387" s="131"/>
      <c r="AC387" s="126"/>
      <c r="AD387" s="134"/>
      <c r="AE387" s="134" t="str">
        <f t="shared" ca="1" si="2"/>
        <v/>
      </c>
      <c r="AF387" s="137"/>
      <c r="AG387" s="126"/>
      <c r="AH387" s="126"/>
      <c r="AI387" s="126"/>
      <c r="AJ387" s="126">
        <f t="shared" ca="1" si="3"/>
        <v>-458</v>
      </c>
      <c r="AK387" s="126" t="e">
        <f t="shared" ca="1" si="4"/>
        <v>#NAME?</v>
      </c>
      <c r="AL387" s="124" t="s">
        <v>1168</v>
      </c>
      <c r="AM387" s="136"/>
    </row>
    <row r="388" spans="1:39" ht="18.75" customHeight="1">
      <c r="A388" s="127" t="s">
        <v>107</v>
      </c>
      <c r="B388" s="125">
        <v>386</v>
      </c>
      <c r="C388" s="126" t="e">
        <f ca="1">IF(OR(H388&lt;&gt;"", J388&lt;&gt;"", O388&lt;&gt;""),
    _xludf.TEXTJOIN("-", TRUE,
        IF(H388="NO CONFORMIDAD", "NC", IF(H388="OBSERVACIÓN", "OB", "Error")),I388,
IF(O388="CORRECCIÓN", "C", IF(O388="ACCIÓN CORRECTIVA", "AC", IF(O388="ACCIÓN DE MEJORA", "AM","Error"))),
        VLOOKUP(E388, Opciones!A$1:B$13, 2, FALSE),
        VLOOKUP(M388, Opciones!D$1:E$92, 2, FALSE),
        YEAR(G388)
    ),
"")</f>
        <v>#NAME?</v>
      </c>
      <c r="D388" s="126" t="e">
        <f t="shared" ca="1" si="6"/>
        <v>#NAME?</v>
      </c>
      <c r="E388" s="96" t="s">
        <v>44</v>
      </c>
      <c r="F388" s="127" t="str">
        <f t="shared" si="21"/>
        <v>AUDITORÍA INTERNA PROCESO DE RECURSOS FINANCIEROS - GRUPO DE PROCESOS CORPORATIVOS VIGENCIA 2022</v>
      </c>
      <c r="G388" s="128">
        <v>44902</v>
      </c>
      <c r="H388" s="129" t="s">
        <v>45</v>
      </c>
      <c r="I388" s="187">
        <v>6</v>
      </c>
      <c r="J388" s="127" t="s">
        <v>1188</v>
      </c>
      <c r="K388" s="127" t="s">
        <v>1165</v>
      </c>
      <c r="L388" s="129" t="s">
        <v>102</v>
      </c>
      <c r="M388" s="129" t="s">
        <v>333</v>
      </c>
      <c r="N388" s="129" t="s">
        <v>50</v>
      </c>
      <c r="O388" s="126" t="s">
        <v>87</v>
      </c>
      <c r="P388" s="127" t="s">
        <v>1189</v>
      </c>
      <c r="Q388" s="130">
        <v>45108</v>
      </c>
      <c r="R388" s="130">
        <v>45290</v>
      </c>
      <c r="S388" s="131"/>
      <c r="T388" s="132"/>
      <c r="U388" s="133" t="s">
        <v>1190</v>
      </c>
      <c r="V388" s="133" t="s">
        <v>90</v>
      </c>
      <c r="W388" s="133">
        <v>1</v>
      </c>
      <c r="AA388" s="124" t="s">
        <v>336</v>
      </c>
      <c r="AB388" s="131"/>
      <c r="AC388" s="126"/>
      <c r="AD388" s="134"/>
      <c r="AE388" s="134" t="str">
        <f t="shared" ca="1" si="2"/>
        <v/>
      </c>
      <c r="AF388" s="137"/>
      <c r="AG388" s="126"/>
      <c r="AH388" s="126"/>
      <c r="AI388" s="126"/>
      <c r="AJ388" s="126">
        <f t="shared" ca="1" si="3"/>
        <v>-458</v>
      </c>
      <c r="AK388" s="126" t="e">
        <f t="shared" ca="1" si="4"/>
        <v>#NAME?</v>
      </c>
      <c r="AL388" s="124" t="s">
        <v>1168</v>
      </c>
      <c r="AM388" s="136"/>
    </row>
    <row r="389" spans="1:39" ht="18.75" customHeight="1">
      <c r="A389" s="127" t="s">
        <v>107</v>
      </c>
      <c r="B389" s="125">
        <v>387</v>
      </c>
      <c r="C389" s="126" t="e">
        <f ca="1">IF(OR(H389&lt;&gt;"", J389&lt;&gt;"", O389&lt;&gt;""),
    _xludf.TEXTJOIN("-", TRUE,
        IF(H389="NO CONFORMIDAD", "NC", IF(H389="OBSERVACIÓN", "OB", "Error")),I389,
IF(O389="CORRECCIÓN", "C", IF(O389="ACCIÓN CORRECTIVA", "AC", IF(O389="ACCIÓN DE MEJORA", "AM","Error"))),
        VLOOKUP(E389, Opciones!A$1:B$13, 2, FALSE),
        VLOOKUP(M389, Opciones!D$1:E$92, 2, FALSE),
        YEAR(G389)
    ),
"")</f>
        <v>#NAME?</v>
      </c>
      <c r="D389" s="126" t="e">
        <f t="shared" ca="1" si="6"/>
        <v>#NAME?</v>
      </c>
      <c r="E389" s="96" t="s">
        <v>44</v>
      </c>
      <c r="F389" s="127" t="str">
        <f t="shared" si="21"/>
        <v>AUDITORÍA INTERNA PROCESO DE RECURSOS FINANCIEROS - GRUPO DE PROCESOS CORPORATIVOS VIGENCIA 2022</v>
      </c>
      <c r="G389" s="128">
        <v>44902</v>
      </c>
      <c r="H389" s="129" t="s">
        <v>45</v>
      </c>
      <c r="I389" s="187">
        <v>6</v>
      </c>
      <c r="J389" s="127" t="s">
        <v>1188</v>
      </c>
      <c r="K389" s="127" t="s">
        <v>1165</v>
      </c>
      <c r="L389" s="129" t="s">
        <v>102</v>
      </c>
      <c r="M389" s="129" t="s">
        <v>333</v>
      </c>
      <c r="N389" s="129" t="s">
        <v>50</v>
      </c>
      <c r="O389" s="126" t="s">
        <v>51</v>
      </c>
      <c r="P389" s="127" t="s">
        <v>1191</v>
      </c>
      <c r="Q389" s="130">
        <v>45108</v>
      </c>
      <c r="R389" s="130">
        <v>45169</v>
      </c>
      <c r="S389" s="131"/>
      <c r="T389" s="132"/>
      <c r="U389" s="133" t="s">
        <v>1190</v>
      </c>
      <c r="V389" s="133" t="s">
        <v>90</v>
      </c>
      <c r="W389" s="133">
        <v>1</v>
      </c>
      <c r="AA389" s="124" t="s">
        <v>336</v>
      </c>
      <c r="AB389" s="131"/>
      <c r="AC389" s="126"/>
      <c r="AD389" s="134"/>
      <c r="AE389" s="134" t="str">
        <f t="shared" ca="1" si="2"/>
        <v/>
      </c>
      <c r="AF389" s="137"/>
      <c r="AG389" s="126"/>
      <c r="AH389" s="126"/>
      <c r="AI389" s="126"/>
      <c r="AJ389" s="126">
        <f t="shared" ca="1" si="3"/>
        <v>-579</v>
      </c>
      <c r="AK389" s="126" t="e">
        <f t="shared" ca="1" si="4"/>
        <v>#NAME?</v>
      </c>
      <c r="AL389" s="124" t="s">
        <v>1163</v>
      </c>
      <c r="AM389" s="136"/>
    </row>
    <row r="390" spans="1:39" ht="18.75" customHeight="1">
      <c r="A390" s="127" t="s">
        <v>1192</v>
      </c>
      <c r="B390" s="125">
        <v>388</v>
      </c>
      <c r="C390" s="126" t="e">
        <f ca="1">IF(OR(H390&lt;&gt;"", J390&lt;&gt;"", O390&lt;&gt;""),
    _xludf.TEXTJOIN("-", TRUE,
        IF(H390="NO CONFORMIDAD", "NC", IF(H390="OBSERVACIÓN", "OB", "Error")),I390,
IF(O390="CORRECCIÓN", "C", IF(O390="ACCIÓN CORRECTIVA", "AC", IF(O390="ACCIÓN DE MEJORA", "AM","Error"))),
        VLOOKUP(E390, Opciones!A$1:B$13, 2, FALSE),
        VLOOKUP(M390, Opciones!D$1:E$92, 2, FALSE),
        YEAR(G390)
    ),
"")</f>
        <v>#NAME?</v>
      </c>
      <c r="D390" s="126" t="e">
        <f t="shared" ca="1" si="6"/>
        <v>#NAME?</v>
      </c>
      <c r="E390" s="96" t="s">
        <v>44</v>
      </c>
      <c r="F390" s="127" t="str">
        <f t="shared" si="21"/>
        <v>AUDITORÍA INTERNA PROCESO DE AUTORIDAD AMBIENTAL - GRUPO DE TRÁMITES Y EVALUACIÓN AMBIENTAL VIGENCIA 2022</v>
      </c>
      <c r="G390" s="128">
        <v>44735</v>
      </c>
      <c r="H390" s="129" t="s">
        <v>290</v>
      </c>
      <c r="I390" s="187">
        <v>3</v>
      </c>
      <c r="J390" s="127" t="s">
        <v>1193</v>
      </c>
      <c r="K390" s="127" t="s">
        <v>1160</v>
      </c>
      <c r="L390" s="129" t="s">
        <v>417</v>
      </c>
      <c r="M390" s="129" t="s">
        <v>1194</v>
      </c>
      <c r="N390" s="129" t="s">
        <v>50</v>
      </c>
      <c r="O390" s="126" t="s">
        <v>255</v>
      </c>
      <c r="P390" s="127" t="s">
        <v>1195</v>
      </c>
      <c r="Q390" s="130">
        <v>44876</v>
      </c>
      <c r="R390" s="130">
        <v>45169</v>
      </c>
      <c r="S390" s="131"/>
      <c r="T390" s="132"/>
      <c r="U390" s="133" t="s">
        <v>1196</v>
      </c>
      <c r="V390" s="133" t="s">
        <v>84</v>
      </c>
      <c r="W390" s="133">
        <v>100</v>
      </c>
      <c r="AA390" s="134"/>
      <c r="AB390" s="131"/>
      <c r="AC390" s="126"/>
      <c r="AD390" s="134"/>
      <c r="AE390" s="134" t="str">
        <f t="shared" ca="1" si="2"/>
        <v/>
      </c>
      <c r="AF390" s="137"/>
      <c r="AG390" s="126"/>
      <c r="AH390" s="126"/>
      <c r="AI390" s="126"/>
      <c r="AJ390" s="126">
        <f t="shared" ca="1" si="3"/>
        <v>-579</v>
      </c>
      <c r="AK390" s="126" t="e">
        <f t="shared" ca="1" si="4"/>
        <v>#NAME?</v>
      </c>
      <c r="AL390" s="124" t="s">
        <v>1197</v>
      </c>
      <c r="AM390" s="136"/>
    </row>
    <row r="391" spans="1:39" ht="18.75" customHeight="1">
      <c r="A391" s="127" t="s">
        <v>1192</v>
      </c>
      <c r="B391" s="125">
        <v>389</v>
      </c>
      <c r="C391" s="126" t="e">
        <f ca="1">IF(OR(H391&lt;&gt;"", J391&lt;&gt;"", O391&lt;&gt;""),
    _xludf.TEXTJOIN("-", TRUE,
        IF(H391="NO CONFORMIDAD", "NC", IF(H391="OBSERVACIÓN", "OB", "Error")),I391,
IF(O391="CORRECCIÓN", "C", IF(O391="ACCIÓN CORRECTIVA", "AC", IF(O391="ACCIÓN DE MEJORA", "AM","Error"))),
        VLOOKUP(E391, Opciones!A$1:B$13, 2, FALSE),
        VLOOKUP(M391, Opciones!D$1:E$92, 2, FALSE),
        YEAR(G391)
    ),
"")</f>
        <v>#NAME?</v>
      </c>
      <c r="D391" s="126" t="e">
        <f t="shared" ca="1" si="6"/>
        <v>#NAME?</v>
      </c>
      <c r="E391" s="96" t="s">
        <v>44</v>
      </c>
      <c r="F391" s="127" t="str">
        <f t="shared" si="21"/>
        <v>AUDITORÍA INTERNA PROCESO DE AUTORIDAD AMBIENTAL - GRUPO DE TRÁMITES Y EVALUACIÓN AMBIENTAL VIGENCIA 2022</v>
      </c>
      <c r="G391" s="128">
        <v>44735</v>
      </c>
      <c r="H391" s="129" t="s">
        <v>290</v>
      </c>
      <c r="I391" s="187">
        <v>3</v>
      </c>
      <c r="J391" s="127" t="s">
        <v>1198</v>
      </c>
      <c r="K391" s="127" t="s">
        <v>1160</v>
      </c>
      <c r="L391" s="129" t="s">
        <v>417</v>
      </c>
      <c r="M391" s="129" t="s">
        <v>1194</v>
      </c>
      <c r="N391" s="129" t="s">
        <v>50</v>
      </c>
      <c r="O391" s="126" t="s">
        <v>255</v>
      </c>
      <c r="P391" s="127" t="s">
        <v>1199</v>
      </c>
      <c r="Q391" s="130">
        <v>44876</v>
      </c>
      <c r="R391" s="130">
        <v>45107</v>
      </c>
      <c r="S391" s="131"/>
      <c r="T391" s="132"/>
      <c r="U391" s="133" t="s">
        <v>1200</v>
      </c>
      <c r="V391" s="133" t="s">
        <v>84</v>
      </c>
      <c r="W391" s="133">
        <v>100</v>
      </c>
      <c r="AA391" s="134"/>
      <c r="AB391" s="131"/>
      <c r="AC391" s="126"/>
      <c r="AD391" s="134"/>
      <c r="AE391" s="134" t="str">
        <f t="shared" ca="1" si="2"/>
        <v/>
      </c>
      <c r="AF391" s="137"/>
      <c r="AG391" s="126"/>
      <c r="AH391" s="126"/>
      <c r="AI391" s="126"/>
      <c r="AJ391" s="126">
        <f t="shared" ca="1" si="3"/>
        <v>-641</v>
      </c>
      <c r="AK391" s="126" t="e">
        <f t="shared" ca="1" si="4"/>
        <v>#NAME?</v>
      </c>
      <c r="AL391" s="124" t="s">
        <v>1201</v>
      </c>
      <c r="AM391" s="136"/>
    </row>
    <row r="392" spans="1:39" ht="18.75" customHeight="1">
      <c r="A392" s="127" t="s">
        <v>99</v>
      </c>
      <c r="B392" s="125">
        <v>390</v>
      </c>
      <c r="C392" s="126" t="e">
        <f ca="1">IF(OR(H392&lt;&gt;"", J392&lt;&gt;"", O392&lt;&gt;""),
    _xludf.TEXTJOIN("-", TRUE,
        IF(H392="NO CONFORMIDAD", "NC", IF(H392="OBSERVACIÓN", "OB", "Error")),I392,
IF(O392="CORRECCIÓN", "C", IF(O392="ACCIÓN CORRECTIVA", "AC", IF(O392="ACCIÓN DE MEJORA", "AM","Error"))),
        VLOOKUP(E392, Opciones!A$1:B$13, 2, FALSE),
        VLOOKUP(M392, Opciones!D$1:E$92, 2, FALSE),
        YEAR(G392)
    ),
"")</f>
        <v>#NAME?</v>
      </c>
      <c r="D392" s="126" t="e">
        <f t="shared" ca="1" si="6"/>
        <v>#NAME?</v>
      </c>
      <c r="E392" s="96" t="s">
        <v>44</v>
      </c>
      <c r="F392" s="127" t="str">
        <f t="shared" si="21"/>
        <v>AUDITORÍA INTERNA PROCESO DE RECURSOS FINANCIEROS - DIRECCIÓN TERRITORIAL ANDES NORORIENTALES VIGENCIA 2022</v>
      </c>
      <c r="G392" s="128">
        <v>44858</v>
      </c>
      <c r="H392" s="129" t="s">
        <v>45</v>
      </c>
      <c r="I392" s="187">
        <v>1</v>
      </c>
      <c r="J392" s="127" t="s">
        <v>1202</v>
      </c>
      <c r="K392" s="127" t="s">
        <v>1203</v>
      </c>
      <c r="L392" s="129" t="s">
        <v>102</v>
      </c>
      <c r="M392" s="129" t="s">
        <v>589</v>
      </c>
      <c r="N392" s="129" t="s">
        <v>444</v>
      </c>
      <c r="O392" s="126" t="s">
        <v>87</v>
      </c>
      <c r="P392" s="127" t="s">
        <v>1204</v>
      </c>
      <c r="Q392" s="130">
        <v>44928</v>
      </c>
      <c r="R392" s="130">
        <v>45442</v>
      </c>
      <c r="S392" s="131"/>
      <c r="T392" s="132"/>
      <c r="U392" s="133" t="s">
        <v>1205</v>
      </c>
      <c r="V392" s="133" t="s">
        <v>90</v>
      </c>
      <c r="W392" s="133">
        <v>4</v>
      </c>
      <c r="AA392" s="124" t="s">
        <v>106</v>
      </c>
      <c r="AB392" s="131"/>
      <c r="AC392" s="126"/>
      <c r="AD392" s="134"/>
      <c r="AE392" s="134" t="str">
        <f t="shared" ca="1" si="2"/>
        <v/>
      </c>
      <c r="AF392" s="137"/>
      <c r="AG392" s="126"/>
      <c r="AH392" s="126"/>
      <c r="AI392" s="126"/>
      <c r="AJ392" s="126">
        <f t="shared" ca="1" si="3"/>
        <v>-306</v>
      </c>
      <c r="AK392" s="126" t="e">
        <f t="shared" ca="1" si="4"/>
        <v>#NAME?</v>
      </c>
      <c r="AL392" s="124" t="s">
        <v>1206</v>
      </c>
      <c r="AM392" s="136"/>
    </row>
    <row r="393" spans="1:39" ht="18.75" customHeight="1">
      <c r="A393" s="127" t="s">
        <v>99</v>
      </c>
      <c r="B393" s="125">
        <v>391</v>
      </c>
      <c r="C393" s="126" t="e">
        <f ca="1">IF(OR(H393&lt;&gt;"", J393&lt;&gt;"", O393&lt;&gt;""),
    _xludf.TEXTJOIN("-", TRUE,
        IF(H393="NO CONFORMIDAD", "NC", IF(H393="OBSERVACIÓN", "OB", "Error")),I393,
IF(O393="CORRECCIÓN", "C", IF(O393="ACCIÓN CORRECTIVA", "AC", IF(O393="ACCIÓN DE MEJORA", "AM","Error"))),
        VLOOKUP(E393, Opciones!A$1:B$13, 2, FALSE),
        VLOOKUP(M393, Opciones!D$1:E$92, 2, FALSE),
        YEAR(G393)
    ),
"")</f>
        <v>#NAME?</v>
      </c>
      <c r="D393" s="126" t="e">
        <f t="shared" ca="1" si="6"/>
        <v>#NAME?</v>
      </c>
      <c r="E393" s="96" t="s">
        <v>44</v>
      </c>
      <c r="F393" s="127" t="str">
        <f t="shared" si="21"/>
        <v>AUDITORÍA INTERNA PROCESO DE RECURSOS FINANCIEROS - DIRECCIÓN TERRITORIAL ANDES NORORIENTALES VIGENCIA 2022</v>
      </c>
      <c r="G393" s="128">
        <v>44858</v>
      </c>
      <c r="H393" s="129" t="s">
        <v>45</v>
      </c>
      <c r="I393" s="187">
        <v>2</v>
      </c>
      <c r="J393" s="127" t="s">
        <v>1207</v>
      </c>
      <c r="K393" s="127" t="s">
        <v>1208</v>
      </c>
      <c r="L393" s="129" t="s">
        <v>102</v>
      </c>
      <c r="M393" s="129" t="s">
        <v>589</v>
      </c>
      <c r="N393" s="129" t="s">
        <v>444</v>
      </c>
      <c r="O393" s="126" t="s">
        <v>87</v>
      </c>
      <c r="P393" s="127" t="s">
        <v>1209</v>
      </c>
      <c r="Q393" s="130">
        <v>44928</v>
      </c>
      <c r="R393" s="130">
        <v>45092</v>
      </c>
      <c r="S393" s="131"/>
      <c r="T393" s="132"/>
      <c r="U393" s="133" t="s">
        <v>1210</v>
      </c>
      <c r="V393" s="133" t="s">
        <v>90</v>
      </c>
      <c r="W393" s="133">
        <v>4</v>
      </c>
      <c r="AA393" s="124" t="s">
        <v>106</v>
      </c>
      <c r="AB393" s="131"/>
      <c r="AC393" s="126"/>
      <c r="AD393" s="134"/>
      <c r="AE393" s="134" t="str">
        <f t="shared" ca="1" si="2"/>
        <v/>
      </c>
      <c r="AF393" s="137"/>
      <c r="AG393" s="126"/>
      <c r="AH393" s="126"/>
      <c r="AI393" s="130">
        <v>45209</v>
      </c>
      <c r="AJ393" s="126" t="str">
        <f t="shared" ca="1" si="3"/>
        <v>CERRADA</v>
      </c>
      <c r="AK393" s="126" t="e">
        <f t="shared" ca="1" si="4"/>
        <v>#NAME?</v>
      </c>
      <c r="AL393" s="124" t="s">
        <v>1211</v>
      </c>
      <c r="AM393" s="136"/>
    </row>
    <row r="394" spans="1:39" ht="18.75" customHeight="1">
      <c r="A394" s="127" t="s">
        <v>1192</v>
      </c>
      <c r="B394" s="125">
        <v>392</v>
      </c>
      <c r="C394" s="126" t="e">
        <f ca="1">IF(OR(H394&lt;&gt;"", J394&lt;&gt;"", O394&lt;&gt;""),
    _xludf.TEXTJOIN("-", TRUE,
        IF(H394="NO CONFORMIDAD", "NC", IF(H394="OBSERVACIÓN", "OB", "Error")),I394,
IF(O394="CORRECCIÓN", "C", IF(O394="ACCIÓN CORRECTIVA", "AC", IF(O394="ACCIÓN DE MEJORA", "AM","Error"))),
        VLOOKUP(E394, Opciones!A$1:B$13, 2, FALSE),
        VLOOKUP(M394, Opciones!D$1:E$92, 2, FALSE),
        YEAR(G394)
    ),
"")</f>
        <v>#NAME?</v>
      </c>
      <c r="D394" s="126" t="e">
        <f t="shared" ca="1" si="6"/>
        <v>#NAME?</v>
      </c>
      <c r="E394" s="96" t="s">
        <v>1212</v>
      </c>
      <c r="F394" s="127" t="str">
        <f t="shared" si="21"/>
        <v>RESULTADO DE INDICADORES PROCESO DE AUTORIDAD AMBIENTAL - GRUPO DE TRÁMITES Y EVALUACIÓN AMBIENTAL VIGENCIA 1900</v>
      </c>
      <c r="G394" s="129"/>
      <c r="H394" s="129" t="s">
        <v>45</v>
      </c>
      <c r="I394" s="187">
        <v>1</v>
      </c>
      <c r="J394" s="127" t="s">
        <v>1213</v>
      </c>
      <c r="K394" s="127" t="s">
        <v>1214</v>
      </c>
      <c r="L394" s="129" t="s">
        <v>417</v>
      </c>
      <c r="M394" s="129" t="s">
        <v>1194</v>
      </c>
      <c r="N394" s="129"/>
      <c r="O394" s="126" t="s">
        <v>255</v>
      </c>
      <c r="P394" s="127" t="s">
        <v>1215</v>
      </c>
      <c r="Q394" s="130">
        <v>45121</v>
      </c>
      <c r="R394" s="130">
        <v>45260</v>
      </c>
      <c r="S394" s="131"/>
      <c r="T394" s="132"/>
      <c r="U394" s="133" t="s">
        <v>1216</v>
      </c>
      <c r="V394" s="133" t="s">
        <v>90</v>
      </c>
      <c r="W394" s="133">
        <v>12</v>
      </c>
      <c r="AA394" s="134"/>
      <c r="AB394" s="131"/>
      <c r="AC394" s="126"/>
      <c r="AD394" s="134"/>
      <c r="AE394" s="134" t="str">
        <f t="shared" ca="1" si="2"/>
        <v/>
      </c>
      <c r="AF394" s="137"/>
      <c r="AG394" s="126"/>
      <c r="AH394" s="126"/>
      <c r="AI394" s="126"/>
      <c r="AJ394" s="126">
        <f t="shared" ca="1" si="3"/>
        <v>-488</v>
      </c>
      <c r="AK394" s="126" t="e">
        <f t="shared" ca="1" si="4"/>
        <v>#NAME?</v>
      </c>
      <c r="AL394" s="124" t="s">
        <v>1217</v>
      </c>
      <c r="AM394" s="136"/>
    </row>
    <row r="395" spans="1:39" ht="18.75" customHeight="1">
      <c r="A395" s="127" t="s">
        <v>1192</v>
      </c>
      <c r="B395" s="125">
        <v>393</v>
      </c>
      <c r="C395" s="126" t="e">
        <f ca="1">IF(OR(H395&lt;&gt;"", J395&lt;&gt;"", O395&lt;&gt;""),
    _xludf.TEXTJOIN("-", TRUE,
        IF(H395="NO CONFORMIDAD", "NC", IF(H395="OBSERVACIÓN", "OB", "Error")),I395,
IF(O395="CORRECCIÓN", "C", IF(O395="ACCIÓN CORRECTIVA", "AC", IF(O395="ACCIÓN DE MEJORA", "AM","Error"))),
        VLOOKUP(E395, Opciones!A$1:B$13, 2, FALSE),
        VLOOKUP(M395, Opciones!D$1:E$92, 2, FALSE),
        YEAR(G395)
    ),
"")</f>
        <v>#NAME?</v>
      </c>
      <c r="D395" s="126" t="e">
        <f t="shared" ca="1" si="6"/>
        <v>#NAME?</v>
      </c>
      <c r="E395" s="96" t="s">
        <v>1212</v>
      </c>
      <c r="F395" s="127" t="str">
        <f t="shared" si="21"/>
        <v>RESULTADO DE INDICADORES PROCESO DE AUTORIDAD AMBIENTAL - GRUPO DE TRÁMITES Y EVALUACIÓN AMBIENTAL VIGENCIA 1900</v>
      </c>
      <c r="G395" s="129"/>
      <c r="H395" s="129" t="s">
        <v>45</v>
      </c>
      <c r="I395" s="187">
        <v>2</v>
      </c>
      <c r="J395" s="127" t="s">
        <v>1218</v>
      </c>
      <c r="K395" s="127" t="s">
        <v>1214</v>
      </c>
      <c r="L395" s="129" t="s">
        <v>417</v>
      </c>
      <c r="M395" s="129" t="s">
        <v>1194</v>
      </c>
      <c r="N395" s="129"/>
      <c r="O395" s="126" t="s">
        <v>255</v>
      </c>
      <c r="P395" s="127" t="s">
        <v>1215</v>
      </c>
      <c r="Q395" s="130">
        <v>45121</v>
      </c>
      <c r="R395" s="130">
        <v>45260</v>
      </c>
      <c r="S395" s="131"/>
      <c r="T395" s="132"/>
      <c r="U395" s="133" t="s">
        <v>1216</v>
      </c>
      <c r="V395" s="133" t="s">
        <v>90</v>
      </c>
      <c r="W395" s="133">
        <v>12</v>
      </c>
      <c r="AA395" s="134"/>
      <c r="AB395" s="131"/>
      <c r="AC395" s="126"/>
      <c r="AD395" s="134"/>
      <c r="AE395" s="134" t="str">
        <f t="shared" ca="1" si="2"/>
        <v/>
      </c>
      <c r="AF395" s="137"/>
      <c r="AG395" s="126"/>
      <c r="AH395" s="126"/>
      <c r="AI395" s="126"/>
      <c r="AJ395" s="126">
        <f t="shared" ca="1" si="3"/>
        <v>-488</v>
      </c>
      <c r="AK395" s="126" t="e">
        <f t="shared" ca="1" si="4"/>
        <v>#NAME?</v>
      </c>
      <c r="AL395" s="124" t="s">
        <v>1217</v>
      </c>
      <c r="AM395" s="136"/>
    </row>
    <row r="396" spans="1:39" ht="18.75" customHeight="1">
      <c r="A396" s="127" t="s">
        <v>107</v>
      </c>
      <c r="B396" s="125">
        <v>394</v>
      </c>
      <c r="C396" s="126" t="e">
        <f ca="1">IF(OR(H396&lt;&gt;"", J396&lt;&gt;"", O396&lt;&gt;""),
    _xludf.TEXTJOIN("-", TRUE,
        IF(H396="NO CONFORMIDAD", "NC", IF(H396="OBSERVACIÓN", "OB", "Error")),I396,
IF(O396="CORRECCIÓN", "C", IF(O396="ACCIÓN CORRECTIVA", "AC", IF(O396="ACCIÓN DE MEJORA", "AM","Error"))),
        VLOOKUP(E396, Opciones!A$1:B$13, 2, FALSE),
        VLOOKUP(M396, Opciones!D$1:E$92, 2, FALSE),
        YEAR(G396)
    ),
"")</f>
        <v>#NAME?</v>
      </c>
      <c r="D396" s="126" t="e">
        <f t="shared" ca="1" si="6"/>
        <v>#NAME?</v>
      </c>
      <c r="E396" s="96" t="s">
        <v>44</v>
      </c>
      <c r="F396" s="127" t="str">
        <f t="shared" si="21"/>
        <v>AUDITORÍA INTERNA PROCESO DE RECURSOS FÍSICOS E INFRAESTRUCTURA - GRUPO DE PROCESOS CORPORATIVOS VIGENCIA 2022</v>
      </c>
      <c r="G396" s="128">
        <v>44896</v>
      </c>
      <c r="H396" s="129" t="s">
        <v>45</v>
      </c>
      <c r="I396" s="187">
        <v>1</v>
      </c>
      <c r="J396" s="127" t="s">
        <v>1219</v>
      </c>
      <c r="K396" s="127" t="s">
        <v>1220</v>
      </c>
      <c r="L396" s="129" t="s">
        <v>132</v>
      </c>
      <c r="M396" s="129" t="s">
        <v>333</v>
      </c>
      <c r="N396" s="129" t="s">
        <v>50</v>
      </c>
      <c r="O396" s="126" t="s">
        <v>87</v>
      </c>
      <c r="P396" s="127" t="s">
        <v>1221</v>
      </c>
      <c r="Q396" s="130">
        <v>44988</v>
      </c>
      <c r="R396" s="130">
        <v>45291</v>
      </c>
      <c r="S396" s="131"/>
      <c r="T396" s="132"/>
      <c r="U396" s="133" t="s">
        <v>1222</v>
      </c>
      <c r="V396" s="133" t="s">
        <v>90</v>
      </c>
      <c r="W396" s="133">
        <v>6</v>
      </c>
      <c r="AA396" s="124" t="s">
        <v>336</v>
      </c>
      <c r="AB396" s="131"/>
      <c r="AC396" s="126"/>
      <c r="AD396" s="134"/>
      <c r="AE396" s="134" t="str">
        <f t="shared" ca="1" si="2"/>
        <v/>
      </c>
      <c r="AF396" s="137"/>
      <c r="AG396" s="126"/>
      <c r="AH396" s="126"/>
      <c r="AI396" s="126"/>
      <c r="AJ396" s="126">
        <f t="shared" ca="1" si="3"/>
        <v>-457</v>
      </c>
      <c r="AK396" s="126" t="e">
        <f t="shared" ca="1" si="4"/>
        <v>#NAME?</v>
      </c>
      <c r="AL396" s="124" t="s">
        <v>1223</v>
      </c>
      <c r="AM396" s="136"/>
    </row>
    <row r="397" spans="1:39" ht="18.75" customHeight="1">
      <c r="A397" s="127" t="s">
        <v>142</v>
      </c>
      <c r="B397" s="125">
        <v>395</v>
      </c>
      <c r="C397" s="126" t="e">
        <f ca="1">IF(OR(H397&lt;&gt;"", J397&lt;&gt;"", O397&lt;&gt;""),
    _xludf.TEXTJOIN("-", TRUE,
        IF(H397="NO CONFORMIDAD", "NC", IF(H397="OBSERVACIÓN", "OB", "Error")),I397,
IF(O397="CORRECCIÓN", "C", IF(O397="ACCIÓN CORRECTIVA", "AC", IF(O397="ACCIÓN DE MEJORA", "AM","Error"))),
        VLOOKUP(E397, Opciones!A$1:B$13, 2, FALSE),
        VLOOKUP(M397, Opciones!D$1:E$92, 2, FALSE),
        YEAR(G397)
    ),
"")</f>
        <v>#NAME?</v>
      </c>
      <c r="D397" s="126" t="e">
        <f t="shared" ca="1" si="6"/>
        <v>#NAME?</v>
      </c>
      <c r="E397" s="96" t="s">
        <v>44</v>
      </c>
      <c r="F397" s="127" t="str">
        <f t="shared" si="21"/>
        <v>AUDITORÍA INTERNA PROCESO DE AUTORIDAD AMBIENTAL - OFICINA DE GESTIÓN DEL RIESGO VIGENCIA 2023</v>
      </c>
      <c r="G397" s="128">
        <v>45135</v>
      </c>
      <c r="H397" s="129" t="s">
        <v>290</v>
      </c>
      <c r="I397" s="187">
        <v>20</v>
      </c>
      <c r="J397" s="127" t="s">
        <v>1224</v>
      </c>
      <c r="K397" s="127" t="s">
        <v>1088</v>
      </c>
      <c r="L397" s="129" t="s">
        <v>417</v>
      </c>
      <c r="M397" s="129" t="s">
        <v>1225</v>
      </c>
      <c r="N397" s="129" t="s">
        <v>50</v>
      </c>
      <c r="O397" s="126" t="s">
        <v>255</v>
      </c>
      <c r="P397" s="127" t="s">
        <v>1226</v>
      </c>
      <c r="Q397" s="130">
        <v>45139</v>
      </c>
      <c r="R397" s="130">
        <v>45260</v>
      </c>
      <c r="S397" s="131"/>
      <c r="T397" s="132"/>
      <c r="U397" s="133" t="s">
        <v>1227</v>
      </c>
      <c r="V397" s="133" t="s">
        <v>90</v>
      </c>
      <c r="W397" s="133">
        <v>1</v>
      </c>
      <c r="AA397" s="124" t="s">
        <v>149</v>
      </c>
      <c r="AB397" s="131"/>
      <c r="AC397" s="126"/>
      <c r="AD397" s="134"/>
      <c r="AE397" s="134" t="str">
        <f t="shared" ca="1" si="2"/>
        <v/>
      </c>
      <c r="AF397" s="137"/>
      <c r="AG397" s="126"/>
      <c r="AH397" s="126"/>
      <c r="AI397" s="130">
        <v>45267</v>
      </c>
      <c r="AJ397" s="126" t="str">
        <f t="shared" ca="1" si="3"/>
        <v>CERRADA</v>
      </c>
      <c r="AK397" s="126" t="e">
        <f t="shared" ca="1" si="4"/>
        <v>#NAME?</v>
      </c>
      <c r="AL397" s="124" t="s">
        <v>1228</v>
      </c>
      <c r="AM397" s="136"/>
    </row>
    <row r="398" spans="1:39" ht="18.75" customHeight="1">
      <c r="A398" s="127" t="s">
        <v>77</v>
      </c>
      <c r="B398" s="125">
        <v>396</v>
      </c>
      <c r="C398" s="126" t="e">
        <f ca="1">IF(OR(H398&lt;&gt;"", J398&lt;&gt;"", O398&lt;&gt;""),
    _xludf.TEXTJOIN("-", TRUE,
        IF(H398="NO CONFORMIDAD", "NC", IF(H398="OBSERVACIÓN", "OB", "Error")),I398,
IF(O398="CORRECCIÓN", "C", IF(O398="ACCIÓN CORRECTIVA", "AC", IF(O398="ACCIÓN DE MEJORA", "AM","Error"))),
        VLOOKUP(E398, Opciones!A$1:B$13, 2, FALSE),
        VLOOKUP(M398, Opciones!D$1:E$92, 2, FALSE),
        YEAR(G398)
    ),
"")</f>
        <v>#NAME?</v>
      </c>
      <c r="D398" s="126" t="e">
        <f t="shared" ca="1" si="6"/>
        <v>#NAME?</v>
      </c>
      <c r="E398" s="96" t="s">
        <v>44</v>
      </c>
      <c r="F398" s="127" t="str">
        <f t="shared" si="21"/>
        <v>AUDITORÍA INTERNA PROCESO DE GESTIÓN JURÍDICA Y PREDIAL - OFICINA ASESORA JURÍDICA VIGENCIA 2023</v>
      </c>
      <c r="G398" s="128">
        <v>44994</v>
      </c>
      <c r="H398" s="129" t="s">
        <v>45</v>
      </c>
      <c r="I398" s="187">
        <v>41</v>
      </c>
      <c r="J398" s="127" t="s">
        <v>1229</v>
      </c>
      <c r="K398" s="127" t="s">
        <v>1230</v>
      </c>
      <c r="L398" s="129" t="s">
        <v>1231</v>
      </c>
      <c r="M398" s="129" t="s">
        <v>1232</v>
      </c>
      <c r="N398" s="129" t="s">
        <v>50</v>
      </c>
      <c r="O398" s="126" t="s">
        <v>51</v>
      </c>
      <c r="P398" s="127" t="s">
        <v>1233</v>
      </c>
      <c r="Q398" s="130">
        <v>45082</v>
      </c>
      <c r="R398" s="130">
        <v>45235</v>
      </c>
      <c r="S398" s="131"/>
      <c r="T398" s="132"/>
      <c r="U398" s="133" t="s">
        <v>1234</v>
      </c>
      <c r="V398" s="133" t="s">
        <v>90</v>
      </c>
      <c r="W398" s="133">
        <v>2</v>
      </c>
      <c r="AA398" s="124" t="s">
        <v>1235</v>
      </c>
      <c r="AB398" s="131"/>
      <c r="AC398" s="126"/>
      <c r="AD398" s="134"/>
      <c r="AE398" s="134" t="str">
        <f t="shared" ca="1" si="2"/>
        <v/>
      </c>
      <c r="AF398" s="137"/>
      <c r="AG398" s="126"/>
      <c r="AH398" s="126"/>
      <c r="AI398" s="126"/>
      <c r="AJ398" s="126">
        <f t="shared" ca="1" si="3"/>
        <v>-513</v>
      </c>
      <c r="AK398" s="126" t="e">
        <f t="shared" ca="1" si="4"/>
        <v>#NAME?</v>
      </c>
      <c r="AL398" s="124" t="s">
        <v>1236</v>
      </c>
      <c r="AM398" s="136"/>
    </row>
    <row r="399" spans="1:39" ht="18.75" customHeight="1">
      <c r="A399" s="127" t="s">
        <v>77</v>
      </c>
      <c r="B399" s="125">
        <v>397</v>
      </c>
      <c r="C399" s="126" t="e">
        <f ca="1">IF(OR(H399&lt;&gt;"", J399&lt;&gt;"", O399&lt;&gt;""),
    _xludf.TEXTJOIN("-", TRUE,
        IF(H399="NO CONFORMIDAD", "NC", IF(H399="OBSERVACIÓN", "OB", "Error")),I399,
IF(O399="CORRECCIÓN", "C", IF(O399="ACCIÓN CORRECTIVA", "AC", IF(O399="ACCIÓN DE MEJORA", "AM","Error"))),
        VLOOKUP(E399, Opciones!A$1:B$13, 2, FALSE),
        VLOOKUP(M399, Opciones!D$1:E$92, 2, FALSE),
        YEAR(G399)
    ),
"")</f>
        <v>#NAME?</v>
      </c>
      <c r="D399" s="126" t="e">
        <f t="shared" ca="1" si="6"/>
        <v>#NAME?</v>
      </c>
      <c r="E399" s="96" t="s">
        <v>44</v>
      </c>
      <c r="F399" s="127" t="str">
        <f t="shared" si="21"/>
        <v>AUDITORÍA INTERNA PROCESO DE GESTIÓN JURÍDICA Y PREDIAL - OFICINA ASESORA JURÍDICA VIGENCIA 2023</v>
      </c>
      <c r="G399" s="128">
        <v>44994</v>
      </c>
      <c r="H399" s="129" t="s">
        <v>45</v>
      </c>
      <c r="I399" s="187">
        <v>20</v>
      </c>
      <c r="J399" s="127" t="s">
        <v>1237</v>
      </c>
      <c r="K399" s="127" t="s">
        <v>1230</v>
      </c>
      <c r="L399" s="129" t="s">
        <v>1231</v>
      </c>
      <c r="M399" s="129" t="s">
        <v>1232</v>
      </c>
      <c r="N399" s="129" t="s">
        <v>50</v>
      </c>
      <c r="O399" s="126" t="s">
        <v>51</v>
      </c>
      <c r="P399" s="127" t="s">
        <v>1238</v>
      </c>
      <c r="Q399" s="130">
        <v>45082</v>
      </c>
      <c r="R399" s="130">
        <v>45235</v>
      </c>
      <c r="S399" s="131"/>
      <c r="T399" s="132"/>
      <c r="U399" s="133" t="s">
        <v>1234</v>
      </c>
      <c r="V399" s="133" t="s">
        <v>90</v>
      </c>
      <c r="W399" s="133">
        <v>14</v>
      </c>
      <c r="AA399" s="124" t="s">
        <v>1235</v>
      </c>
      <c r="AB399" s="131"/>
      <c r="AC399" s="126"/>
      <c r="AD399" s="134"/>
      <c r="AE399" s="134" t="str">
        <f t="shared" ca="1" si="2"/>
        <v/>
      </c>
      <c r="AF399" s="137"/>
      <c r="AG399" s="126"/>
      <c r="AH399" s="126"/>
      <c r="AI399" s="126"/>
      <c r="AJ399" s="126">
        <f t="shared" ca="1" si="3"/>
        <v>-513</v>
      </c>
      <c r="AK399" s="126" t="e">
        <f t="shared" ca="1" si="4"/>
        <v>#NAME?</v>
      </c>
      <c r="AL399" s="124" t="s">
        <v>1236</v>
      </c>
      <c r="AM399" s="136"/>
    </row>
    <row r="400" spans="1:39" ht="18.75" customHeight="1">
      <c r="A400" s="127" t="s">
        <v>77</v>
      </c>
      <c r="B400" s="125">
        <v>398</v>
      </c>
      <c r="C400" s="126" t="e">
        <f ca="1">IF(OR(H400&lt;&gt;"", J400&lt;&gt;"", O400&lt;&gt;""),
    _xludf.TEXTJOIN("-", TRUE,
        IF(H400="NO CONFORMIDAD", "NC", IF(H400="OBSERVACIÓN", "OB", "Error")),I400,
IF(O400="CORRECCIÓN", "C", IF(O400="ACCIÓN CORRECTIVA", "AC", IF(O400="ACCIÓN DE MEJORA", "AM","Error"))),
        VLOOKUP(E400, Opciones!A$1:B$13, 2, FALSE),
        VLOOKUP(M400, Opciones!D$1:E$92, 2, FALSE),
        YEAR(G400)
    ),
"")</f>
        <v>#NAME?</v>
      </c>
      <c r="D400" s="126" t="e">
        <f t="shared" ca="1" si="6"/>
        <v>#NAME?</v>
      </c>
      <c r="E400" s="96" t="s">
        <v>44</v>
      </c>
      <c r="F400" s="127" t="str">
        <f t="shared" si="21"/>
        <v>AUDITORÍA INTERNA PROCESO DE GESTIÓN JURÍDICA Y PREDIAL - OFICINA ASESORA JURÍDICA VIGENCIA 2023</v>
      </c>
      <c r="G400" s="128">
        <v>44994</v>
      </c>
      <c r="H400" s="129" t="s">
        <v>45</v>
      </c>
      <c r="I400" s="187">
        <v>1</v>
      </c>
      <c r="J400" s="127" t="s">
        <v>1239</v>
      </c>
      <c r="K400" s="127" t="s">
        <v>1240</v>
      </c>
      <c r="L400" s="129" t="s">
        <v>1231</v>
      </c>
      <c r="M400" s="129" t="s">
        <v>1232</v>
      </c>
      <c r="N400" s="129" t="s">
        <v>50</v>
      </c>
      <c r="O400" s="126" t="s">
        <v>51</v>
      </c>
      <c r="P400" s="127" t="s">
        <v>1241</v>
      </c>
      <c r="Q400" s="130">
        <v>45082</v>
      </c>
      <c r="R400" s="130">
        <v>45235</v>
      </c>
      <c r="S400" s="131"/>
      <c r="T400" s="132"/>
      <c r="U400" s="133" t="s">
        <v>1234</v>
      </c>
      <c r="V400" s="133" t="s">
        <v>90</v>
      </c>
      <c r="W400" s="133">
        <v>7</v>
      </c>
      <c r="AA400" s="124" t="s">
        <v>1235</v>
      </c>
      <c r="AB400" s="131"/>
      <c r="AC400" s="126"/>
      <c r="AD400" s="134"/>
      <c r="AE400" s="134" t="str">
        <f t="shared" ca="1" si="2"/>
        <v/>
      </c>
      <c r="AF400" s="137"/>
      <c r="AG400" s="126"/>
      <c r="AH400" s="126"/>
      <c r="AI400" s="126"/>
      <c r="AJ400" s="126">
        <f t="shared" ca="1" si="3"/>
        <v>-513</v>
      </c>
      <c r="AK400" s="126" t="e">
        <f t="shared" ca="1" si="4"/>
        <v>#NAME?</v>
      </c>
      <c r="AL400" s="124" t="s">
        <v>1236</v>
      </c>
      <c r="AM400" s="136"/>
    </row>
    <row r="401" spans="1:39" ht="18.75" customHeight="1">
      <c r="A401" s="127" t="s">
        <v>77</v>
      </c>
      <c r="B401" s="125">
        <v>399</v>
      </c>
      <c r="C401" s="126" t="e">
        <f ca="1">IF(OR(H401&lt;&gt;"", J401&lt;&gt;"", O401&lt;&gt;""),
    _xludf.TEXTJOIN("-", TRUE,
        IF(H401="NO CONFORMIDAD", "NC", IF(H401="OBSERVACIÓN", "OB", "Error")),I401,
IF(O401="CORRECCIÓN", "C", IF(O401="ACCIÓN CORRECTIVA", "AC", IF(O401="ACCIÓN DE MEJORA", "AM","Error"))),
        VLOOKUP(E401, Opciones!A$1:B$13, 2, FALSE),
        VLOOKUP(M401, Opciones!D$1:E$92, 2, FALSE),
        YEAR(G401)
    ),
"")</f>
        <v>#NAME?</v>
      </c>
      <c r="D401" s="126" t="e">
        <f t="shared" ca="1" si="6"/>
        <v>#NAME?</v>
      </c>
      <c r="E401" s="96" t="s">
        <v>44</v>
      </c>
      <c r="F401" s="127" t="str">
        <f t="shared" si="21"/>
        <v>AUDITORÍA INTERNA PROCESO DE GESTIÓN JURÍDICA Y PREDIAL - OFICINA ASESORA JURÍDICA VIGENCIA 2023</v>
      </c>
      <c r="G401" s="128">
        <v>44994</v>
      </c>
      <c r="H401" s="129" t="s">
        <v>45</v>
      </c>
      <c r="I401" s="187">
        <v>41</v>
      </c>
      <c r="J401" s="127" t="s">
        <v>1229</v>
      </c>
      <c r="K401" s="127" t="s">
        <v>1230</v>
      </c>
      <c r="L401" s="129" t="s">
        <v>1231</v>
      </c>
      <c r="M401" s="129" t="s">
        <v>1232</v>
      </c>
      <c r="N401" s="129" t="s">
        <v>50</v>
      </c>
      <c r="O401" s="126" t="s">
        <v>87</v>
      </c>
      <c r="P401" s="127" t="s">
        <v>1242</v>
      </c>
      <c r="Q401" s="130">
        <v>44995</v>
      </c>
      <c r="R401" s="130">
        <v>45137</v>
      </c>
      <c r="S401" s="131"/>
      <c r="T401" s="132"/>
      <c r="U401" s="133" t="s">
        <v>1243</v>
      </c>
      <c r="V401" s="133" t="s">
        <v>90</v>
      </c>
      <c r="W401" s="133">
        <v>1</v>
      </c>
      <c r="AA401" s="124" t="s">
        <v>1244</v>
      </c>
      <c r="AB401" s="131"/>
      <c r="AC401" s="126"/>
      <c r="AD401" s="134"/>
      <c r="AE401" s="134" t="str">
        <f t="shared" ca="1" si="2"/>
        <v/>
      </c>
      <c r="AF401" s="137"/>
      <c r="AG401" s="126"/>
      <c r="AH401" s="126"/>
      <c r="AI401" s="126"/>
      <c r="AJ401" s="126">
        <f t="shared" ca="1" si="3"/>
        <v>-611</v>
      </c>
      <c r="AK401" s="126" t="e">
        <f t="shared" ca="1" si="4"/>
        <v>#NAME?</v>
      </c>
      <c r="AL401" s="124" t="s">
        <v>1236</v>
      </c>
      <c r="AM401" s="136"/>
    </row>
    <row r="402" spans="1:39" ht="18.75" customHeight="1">
      <c r="A402" s="127" t="s">
        <v>77</v>
      </c>
      <c r="B402" s="125">
        <v>400</v>
      </c>
      <c r="C402" s="126" t="e">
        <f ca="1">IF(OR(H402&lt;&gt;"", J402&lt;&gt;"", O402&lt;&gt;""),
    _xludf.TEXTJOIN("-", TRUE,
        IF(H402="NO CONFORMIDAD", "NC", IF(H402="OBSERVACIÓN", "OB", "Error")),I402,
IF(O402="CORRECCIÓN", "C", IF(O402="ACCIÓN CORRECTIVA", "AC", IF(O402="ACCIÓN DE MEJORA", "AM","Error"))),
        VLOOKUP(E402, Opciones!A$1:B$13, 2, FALSE),
        VLOOKUP(M402, Opciones!D$1:E$92, 2, FALSE),
        YEAR(G402)
    ),
"")</f>
        <v>#NAME?</v>
      </c>
      <c r="D402" s="126" t="e">
        <f t="shared" ca="1" si="6"/>
        <v>#NAME?</v>
      </c>
      <c r="E402" s="96" t="s">
        <v>44</v>
      </c>
      <c r="F402" s="127" t="str">
        <f t="shared" si="21"/>
        <v>AUDITORÍA INTERNA PROCESO DE GESTIÓN JURÍDICA Y PREDIAL - OFICINA ASESORA JURÍDICA VIGENCIA 2023</v>
      </c>
      <c r="G402" s="128">
        <v>44994</v>
      </c>
      <c r="H402" s="129" t="s">
        <v>45</v>
      </c>
      <c r="I402" s="187">
        <v>41</v>
      </c>
      <c r="J402" s="127" t="s">
        <v>1229</v>
      </c>
      <c r="K402" s="127" t="s">
        <v>1230</v>
      </c>
      <c r="L402" s="129" t="s">
        <v>1231</v>
      </c>
      <c r="M402" s="129" t="s">
        <v>1232</v>
      </c>
      <c r="N402" s="129" t="s">
        <v>50</v>
      </c>
      <c r="O402" s="126" t="s">
        <v>255</v>
      </c>
      <c r="P402" s="127" t="s">
        <v>1245</v>
      </c>
      <c r="Q402" s="130">
        <v>45082</v>
      </c>
      <c r="R402" s="130">
        <v>45235</v>
      </c>
      <c r="S402" s="131"/>
      <c r="T402" s="132"/>
      <c r="U402" s="133" t="s">
        <v>1246</v>
      </c>
      <c r="V402" s="133" t="s">
        <v>90</v>
      </c>
      <c r="W402" s="133">
        <v>1</v>
      </c>
      <c r="AA402" s="124" t="s">
        <v>1244</v>
      </c>
      <c r="AB402" s="131"/>
      <c r="AC402" s="126"/>
      <c r="AD402" s="134"/>
      <c r="AE402" s="134" t="str">
        <f t="shared" ca="1" si="2"/>
        <v/>
      </c>
      <c r="AF402" s="137"/>
      <c r="AG402" s="126"/>
      <c r="AH402" s="126"/>
      <c r="AI402" s="126"/>
      <c r="AJ402" s="126">
        <f t="shared" ca="1" si="3"/>
        <v>-513</v>
      </c>
      <c r="AK402" s="126" t="e">
        <f t="shared" ca="1" si="4"/>
        <v>#NAME?</v>
      </c>
      <c r="AL402" s="124" t="s">
        <v>1236</v>
      </c>
      <c r="AM402" s="136"/>
    </row>
    <row r="403" spans="1:39" ht="18.75" customHeight="1">
      <c r="A403" s="127" t="s">
        <v>58</v>
      </c>
      <c r="B403" s="125">
        <v>401</v>
      </c>
      <c r="C403" s="126" t="e">
        <f ca="1">IF(OR(H403&lt;&gt;"", J403&lt;&gt;"", O403&lt;&gt;""),
    _xludf.TEXTJOIN("-", TRUE,
        IF(H403="NO CONFORMIDAD", "NC", IF(H403="OBSERVACIÓN", "OB", "Error")),I403,
IF(O403="CORRECCIÓN", "C", IF(O403="ACCIÓN CORRECTIVA", "AC", IF(O403="ACCIÓN DE MEJORA", "AM","Error"))),
        VLOOKUP(E403, Opciones!A$1:B$13, 2, FALSE),
        VLOOKUP(M403, Opciones!D$1:E$92, 2, FALSE),
        YEAR(G403)
    ),
"")</f>
        <v>#NAME?</v>
      </c>
      <c r="D403" s="126" t="str">
        <f t="shared" si="6"/>
        <v>ABIERTA</v>
      </c>
      <c r="E403" s="96" t="s">
        <v>44</v>
      </c>
      <c r="F403" s="142" t="s">
        <v>1247</v>
      </c>
      <c r="G403" s="128">
        <v>45131</v>
      </c>
      <c r="H403" s="129" t="s">
        <v>45</v>
      </c>
      <c r="I403" s="188">
        <v>1</v>
      </c>
      <c r="J403" s="127" t="s">
        <v>1248</v>
      </c>
      <c r="K403" s="127" t="s">
        <v>1249</v>
      </c>
      <c r="L403" s="129" t="s">
        <v>118</v>
      </c>
      <c r="M403" s="129" t="s">
        <v>963</v>
      </c>
      <c r="N403" s="129" t="s">
        <v>50</v>
      </c>
      <c r="O403" s="126" t="s">
        <v>87</v>
      </c>
      <c r="P403" s="127" t="s">
        <v>1250</v>
      </c>
      <c r="Q403" s="130">
        <v>45204</v>
      </c>
      <c r="R403" s="130">
        <v>45381</v>
      </c>
      <c r="S403" s="159">
        <v>45580</v>
      </c>
      <c r="T403" s="160" t="s">
        <v>1251</v>
      </c>
      <c r="U403" s="133" t="s">
        <v>1252</v>
      </c>
      <c r="V403" s="133" t="s">
        <v>90</v>
      </c>
      <c r="W403" s="133">
        <v>1</v>
      </c>
      <c r="AA403" s="124" t="s">
        <v>966</v>
      </c>
      <c r="AB403" s="142" t="s">
        <v>58</v>
      </c>
      <c r="AC403" s="161" t="s">
        <v>50</v>
      </c>
      <c r="AD403" s="134"/>
      <c r="AE403" s="134" t="str">
        <f t="shared" ca="1" si="2"/>
        <v/>
      </c>
      <c r="AF403" s="137">
        <v>1</v>
      </c>
      <c r="AG403" s="126" t="s">
        <v>444</v>
      </c>
      <c r="AH403" s="126" t="s">
        <v>50</v>
      </c>
      <c r="AI403" s="126"/>
      <c r="AJ403" s="126" t="str">
        <f t="shared" ca="1" si="3"/>
        <v>CUMPLIDA</v>
      </c>
      <c r="AK403" s="126" t="s">
        <v>1253</v>
      </c>
      <c r="AL403" s="124" t="s">
        <v>1254</v>
      </c>
      <c r="AM403" s="141">
        <v>45554</v>
      </c>
    </row>
    <row r="404" spans="1:39" ht="18.75" customHeight="1">
      <c r="A404" s="127" t="s">
        <v>58</v>
      </c>
      <c r="B404" s="125">
        <v>402</v>
      </c>
      <c r="C404" s="126" t="e">
        <f ca="1">IF(OR(H404&lt;&gt;"", J404&lt;&gt;"", O404&lt;&gt;""),
    _xludf.TEXTJOIN("-", TRUE,
        IF(H404="NO CONFORMIDAD", "NC", IF(H404="OBSERVACIÓN", "OB", "Error")),I404,
IF(O404="CORRECCIÓN", "C", IF(O404="ACCIÓN CORRECTIVA", "AC", IF(O404="ACCIÓN DE MEJORA", "AM","Error"))),
        VLOOKUP(E404, Opciones!A$1:B$13, 2, FALSE),
        VLOOKUP(M404, Opciones!D$1:E$92, 2, FALSE),
        YEAR(G404)
    ),
"")</f>
        <v>#NAME?</v>
      </c>
      <c r="D404" s="126" t="str">
        <f t="shared" si="6"/>
        <v>ABIERTA</v>
      </c>
      <c r="E404" s="96" t="s">
        <v>44</v>
      </c>
      <c r="F404" s="142" t="s">
        <v>1247</v>
      </c>
      <c r="G404" s="128">
        <v>45131</v>
      </c>
      <c r="H404" s="129" t="s">
        <v>45</v>
      </c>
      <c r="I404" s="188">
        <v>1</v>
      </c>
      <c r="J404" s="127" t="s">
        <v>1248</v>
      </c>
      <c r="K404" s="127" t="s">
        <v>1249</v>
      </c>
      <c r="L404" s="129" t="s">
        <v>118</v>
      </c>
      <c r="M404" s="129" t="s">
        <v>963</v>
      </c>
      <c r="N404" s="129" t="s">
        <v>50</v>
      </c>
      <c r="O404" s="126" t="s">
        <v>87</v>
      </c>
      <c r="P404" s="127" t="s">
        <v>1255</v>
      </c>
      <c r="Q404" s="130">
        <v>45204</v>
      </c>
      <c r="R404" s="130">
        <v>45354</v>
      </c>
      <c r="S404" s="159">
        <v>45580</v>
      </c>
      <c r="T404" s="160" t="s">
        <v>1251</v>
      </c>
      <c r="U404" s="133" t="s">
        <v>1256</v>
      </c>
      <c r="V404" s="133" t="s">
        <v>90</v>
      </c>
      <c r="W404" s="133">
        <v>1</v>
      </c>
      <c r="AA404" s="124" t="s">
        <v>966</v>
      </c>
      <c r="AB404" s="142" t="s">
        <v>58</v>
      </c>
      <c r="AC404" s="161" t="s">
        <v>50</v>
      </c>
      <c r="AD404" s="134"/>
      <c r="AE404" s="134" t="str">
        <f t="shared" ca="1" si="2"/>
        <v/>
      </c>
      <c r="AF404" s="137">
        <v>1</v>
      </c>
      <c r="AG404" s="126" t="s">
        <v>444</v>
      </c>
      <c r="AH404" s="126" t="s">
        <v>50</v>
      </c>
      <c r="AI404" s="126"/>
      <c r="AJ404" s="126" t="str">
        <f t="shared" ca="1" si="3"/>
        <v>CUMPLIDA</v>
      </c>
      <c r="AK404" s="126" t="s">
        <v>1253</v>
      </c>
      <c r="AL404" s="124" t="s">
        <v>1257</v>
      </c>
      <c r="AM404" s="141">
        <v>45554</v>
      </c>
    </row>
    <row r="405" spans="1:39" ht="18.75" customHeight="1">
      <c r="A405" s="127" t="s">
        <v>58</v>
      </c>
      <c r="B405" s="125">
        <v>403</v>
      </c>
      <c r="C405" s="126" t="e">
        <f ca="1">IF(OR(H405&lt;&gt;"", J405&lt;&gt;"", O405&lt;&gt;""),
    _xludf.TEXTJOIN("-", TRUE,
        IF(H405="NO CONFORMIDAD", "NC", IF(H405="OBSERVACIÓN", "OB", "Error")),I405,
IF(O405="CORRECCIÓN", "C", IF(O405="ACCIÓN CORRECTIVA", "AC", IF(O405="ACCIÓN DE MEJORA", "AM","Error"))),
        VLOOKUP(E405, Opciones!A$1:B$13, 2, FALSE),
        VLOOKUP(M405, Opciones!D$1:E$92, 2, FALSE),
        YEAR(G405)
    ),
"")</f>
        <v>#NAME?</v>
      </c>
      <c r="D405" s="126" t="e">
        <f t="shared" ca="1" si="6"/>
        <v>#NAME?</v>
      </c>
      <c r="E405" s="96" t="s">
        <v>44</v>
      </c>
      <c r="F405" s="142" t="s">
        <v>1247</v>
      </c>
      <c r="G405" s="128">
        <v>45131</v>
      </c>
      <c r="H405" s="129" t="s">
        <v>45</v>
      </c>
      <c r="I405" s="188">
        <v>2</v>
      </c>
      <c r="J405" s="127" t="s">
        <v>1258</v>
      </c>
      <c r="K405" s="127" t="s">
        <v>1259</v>
      </c>
      <c r="L405" s="129" t="s">
        <v>118</v>
      </c>
      <c r="M405" s="129" t="s">
        <v>963</v>
      </c>
      <c r="N405" s="129" t="s">
        <v>50</v>
      </c>
      <c r="O405" s="126" t="s">
        <v>87</v>
      </c>
      <c r="P405" s="127" t="s">
        <v>1260</v>
      </c>
      <c r="Q405" s="130">
        <v>45204</v>
      </c>
      <c r="R405" s="130">
        <v>45275</v>
      </c>
      <c r="S405" s="159"/>
      <c r="T405" s="160"/>
      <c r="U405" s="133" t="s">
        <v>1256</v>
      </c>
      <c r="V405" s="133" t="s">
        <v>90</v>
      </c>
      <c r="W405" s="133">
        <v>1</v>
      </c>
      <c r="AA405" s="124" t="s">
        <v>966</v>
      </c>
      <c r="AB405" s="142" t="s">
        <v>58</v>
      </c>
      <c r="AC405" s="161" t="s">
        <v>50</v>
      </c>
      <c r="AD405" s="134"/>
      <c r="AE405" s="134" t="str">
        <f t="shared" ca="1" si="2"/>
        <v/>
      </c>
      <c r="AF405" s="137"/>
      <c r="AG405" s="126"/>
      <c r="AH405" s="126"/>
      <c r="AI405" s="130">
        <v>45281</v>
      </c>
      <c r="AJ405" s="126" t="str">
        <f t="shared" ca="1" si="3"/>
        <v>CERRADA</v>
      </c>
      <c r="AK405" s="126" t="e">
        <f t="shared" ref="AK405:AK436" ca="1" si="22">IF(C405="","",IF(AI405&lt;&gt;"","CERRADA",IF(AND(AC405&lt;&gt;"SÍ",AI405="",AF405=100%),"CUMPLIDA",IF(AND(AC405="SÍ",AF405&lt;100%,AI405=""),"EN REVISIÓN OCI",IF(AND(R405-TODAY()&lt;0,AF405&lt;100,AI405="",AC405&lt;&gt;"SÍ",S405=""),"VENCIDA",(IF(AND(S405&lt;&gt;"",TODAY()-S405&lt;=0),"CON TIEMPO",IF(AND(AC405&lt;&gt;"SÍ",TODAY()-R405&lt;=0),"CON TIEMPO",""))))))))</f>
        <v>#NAME?</v>
      </c>
      <c r="AL405" s="124" t="s">
        <v>1261</v>
      </c>
      <c r="AM405" s="141"/>
    </row>
    <row r="406" spans="1:39" ht="18.75" customHeight="1">
      <c r="A406" s="127" t="s">
        <v>58</v>
      </c>
      <c r="B406" s="125">
        <v>404</v>
      </c>
      <c r="C406" s="126" t="e">
        <f ca="1">IF(OR(H406&lt;&gt;"", J406&lt;&gt;"", O406&lt;&gt;""),
    _xludf.TEXTJOIN("-", TRUE,
        IF(H406="NO CONFORMIDAD", "NC", IF(H406="OBSERVACIÓN", "OB", "Error")),I406,
IF(O406="CORRECCIÓN", "C", IF(O406="ACCIÓN CORRECTIVA", "AC", IF(O406="ACCIÓN DE MEJORA", "AM","Error"))),
        VLOOKUP(E406, Opciones!A$1:B$13, 2, FALSE),
        VLOOKUP(M406, Opciones!D$1:E$92, 2, FALSE),
        YEAR(G406)
    ),
"")</f>
        <v>#NAME?</v>
      </c>
      <c r="D406" s="126" t="e">
        <f t="shared" ca="1" si="6"/>
        <v>#NAME?</v>
      </c>
      <c r="E406" s="96" t="s">
        <v>44</v>
      </c>
      <c r="F406" s="142" t="s">
        <v>1247</v>
      </c>
      <c r="G406" s="128">
        <v>45131</v>
      </c>
      <c r="H406" s="129" t="s">
        <v>45</v>
      </c>
      <c r="I406" s="188">
        <v>3</v>
      </c>
      <c r="J406" s="142" t="s">
        <v>1262</v>
      </c>
      <c r="K406" s="127" t="s">
        <v>1263</v>
      </c>
      <c r="L406" s="129" t="s">
        <v>118</v>
      </c>
      <c r="M406" s="129" t="s">
        <v>963</v>
      </c>
      <c r="N406" s="129" t="s">
        <v>50</v>
      </c>
      <c r="O406" s="126" t="s">
        <v>87</v>
      </c>
      <c r="P406" s="127" t="s">
        <v>1264</v>
      </c>
      <c r="Q406" s="130">
        <v>45204</v>
      </c>
      <c r="R406" s="130">
        <v>45473</v>
      </c>
      <c r="S406" s="131"/>
      <c r="T406" s="132"/>
      <c r="U406" s="133" t="s">
        <v>1265</v>
      </c>
      <c r="V406" s="133" t="s">
        <v>90</v>
      </c>
      <c r="W406" s="133">
        <v>1</v>
      </c>
      <c r="AA406" s="124" t="s">
        <v>966</v>
      </c>
      <c r="AB406" s="142" t="s">
        <v>142</v>
      </c>
      <c r="AC406" s="161" t="s">
        <v>50</v>
      </c>
      <c r="AD406" s="134"/>
      <c r="AE406" s="134" t="str">
        <f t="shared" ca="1" si="2"/>
        <v/>
      </c>
      <c r="AF406" s="137">
        <v>1</v>
      </c>
      <c r="AG406" s="126" t="s">
        <v>50</v>
      </c>
      <c r="AH406" s="126" t="s">
        <v>50</v>
      </c>
      <c r="AI406" s="126"/>
      <c r="AJ406" s="126" t="str">
        <f t="shared" ca="1" si="3"/>
        <v>CUMPLIDA</v>
      </c>
      <c r="AK406" s="126" t="e">
        <f t="shared" ca="1" si="22"/>
        <v>#NAME?</v>
      </c>
      <c r="AL406" s="124" t="s">
        <v>1266</v>
      </c>
      <c r="AM406" s="162">
        <v>45566</v>
      </c>
    </row>
    <row r="407" spans="1:39" ht="18.75" customHeight="1">
      <c r="A407" s="127" t="s">
        <v>58</v>
      </c>
      <c r="B407" s="125">
        <v>405</v>
      </c>
      <c r="C407" s="126" t="e">
        <f ca="1">IF(OR(H407&lt;&gt;"", J407&lt;&gt;"", O407&lt;&gt;""),
    _xludf.TEXTJOIN("-", TRUE,
        IF(H407="NO CONFORMIDAD", "NC", IF(H407="OBSERVACIÓN", "OB", "Error")),I407,
IF(O407="CORRECCIÓN", "C", IF(O407="ACCIÓN CORRECTIVA", "AC", IF(O407="ACCIÓN DE MEJORA", "AM","Error"))),
        VLOOKUP(E407, Opciones!A$1:B$13, 2, FALSE),
        VLOOKUP(M407, Opciones!D$1:E$92, 2, FALSE),
        YEAR(G407)
    ),
"")</f>
        <v>#NAME?</v>
      </c>
      <c r="D407" s="126" t="e">
        <f t="shared" ca="1" si="6"/>
        <v>#NAME?</v>
      </c>
      <c r="E407" s="96" t="s">
        <v>44</v>
      </c>
      <c r="F407" s="142" t="s">
        <v>1247</v>
      </c>
      <c r="G407" s="128">
        <v>45131</v>
      </c>
      <c r="H407" s="129" t="s">
        <v>45</v>
      </c>
      <c r="I407" s="188">
        <v>3</v>
      </c>
      <c r="J407" s="142" t="s">
        <v>1262</v>
      </c>
      <c r="K407" s="127" t="s">
        <v>1263</v>
      </c>
      <c r="L407" s="129" t="s">
        <v>118</v>
      </c>
      <c r="M407" s="129" t="s">
        <v>963</v>
      </c>
      <c r="N407" s="129" t="s">
        <v>50</v>
      </c>
      <c r="O407" s="126" t="s">
        <v>87</v>
      </c>
      <c r="P407" s="127" t="s">
        <v>1267</v>
      </c>
      <c r="Q407" s="130">
        <v>45204</v>
      </c>
      <c r="R407" s="130">
        <v>45473</v>
      </c>
      <c r="S407" s="131"/>
      <c r="T407" s="132"/>
      <c r="U407" s="133" t="s">
        <v>1256</v>
      </c>
      <c r="V407" s="133" t="s">
        <v>90</v>
      </c>
      <c r="W407" s="133">
        <v>1</v>
      </c>
      <c r="AA407" s="124" t="s">
        <v>966</v>
      </c>
      <c r="AB407" s="142" t="s">
        <v>142</v>
      </c>
      <c r="AC407" s="161" t="s">
        <v>50</v>
      </c>
      <c r="AD407" s="134"/>
      <c r="AE407" s="134" t="str">
        <f t="shared" ca="1" si="2"/>
        <v/>
      </c>
      <c r="AF407" s="137">
        <v>1</v>
      </c>
      <c r="AG407" s="126" t="s">
        <v>50</v>
      </c>
      <c r="AH407" s="126" t="s">
        <v>50</v>
      </c>
      <c r="AI407" s="126"/>
      <c r="AJ407" s="126" t="str">
        <f t="shared" ca="1" si="3"/>
        <v>CUMPLIDA</v>
      </c>
      <c r="AK407" s="126" t="e">
        <f t="shared" ca="1" si="22"/>
        <v>#NAME?</v>
      </c>
      <c r="AL407" s="124" t="s">
        <v>1268</v>
      </c>
      <c r="AM407" s="162">
        <v>45566</v>
      </c>
    </row>
    <row r="408" spans="1:39" ht="18.75" customHeight="1">
      <c r="A408" s="127" t="s">
        <v>58</v>
      </c>
      <c r="B408" s="125">
        <v>406</v>
      </c>
      <c r="C408" s="126" t="e">
        <f ca="1">IF(OR(H408&lt;&gt;"", J408&lt;&gt;"", O408&lt;&gt;""),
    _xludf.TEXTJOIN("-", TRUE,
        IF(H408="NO CONFORMIDAD", "NC", IF(H408="OBSERVACIÓN", "OB", "Error")),I408,
IF(O408="CORRECCIÓN", "C", IF(O408="ACCIÓN CORRECTIVA", "AC", IF(O408="ACCIÓN DE MEJORA", "AM","Error"))),
        VLOOKUP(E408, Opciones!A$1:B$13, 2, FALSE),
        VLOOKUP(M408, Opciones!D$1:E$92, 2, FALSE),
        YEAR(G408)
    ),
"")</f>
        <v>#NAME?</v>
      </c>
      <c r="D408" s="126" t="e">
        <f t="shared" ca="1" si="6"/>
        <v>#NAME?</v>
      </c>
      <c r="E408" s="96" t="s">
        <v>44</v>
      </c>
      <c r="F408" s="142" t="s">
        <v>1247</v>
      </c>
      <c r="G408" s="128">
        <v>45131</v>
      </c>
      <c r="H408" s="129" t="s">
        <v>45</v>
      </c>
      <c r="I408" s="188">
        <v>4</v>
      </c>
      <c r="J408" s="127" t="s">
        <v>1269</v>
      </c>
      <c r="K408" s="127" t="s">
        <v>1270</v>
      </c>
      <c r="L408" s="129" t="s">
        <v>118</v>
      </c>
      <c r="M408" s="129" t="s">
        <v>963</v>
      </c>
      <c r="N408" s="129" t="s">
        <v>50</v>
      </c>
      <c r="O408" s="126" t="s">
        <v>87</v>
      </c>
      <c r="P408" s="127" t="s">
        <v>1271</v>
      </c>
      <c r="Q408" s="130">
        <v>45204</v>
      </c>
      <c r="R408" s="130">
        <v>45473</v>
      </c>
      <c r="S408" s="131"/>
      <c r="T408" s="132"/>
      <c r="U408" s="133" t="s">
        <v>1272</v>
      </c>
      <c r="V408" s="133" t="s">
        <v>90</v>
      </c>
      <c r="W408" s="133">
        <v>1</v>
      </c>
      <c r="AA408" s="124" t="s">
        <v>966</v>
      </c>
      <c r="AB408" s="131"/>
      <c r="AC408" s="126"/>
      <c r="AD408" s="134"/>
      <c r="AE408" s="134" t="str">
        <f t="shared" ca="1" si="2"/>
        <v/>
      </c>
      <c r="AF408" s="137"/>
      <c r="AG408" s="126"/>
      <c r="AH408" s="126"/>
      <c r="AI408" s="126"/>
      <c r="AJ408" s="126">
        <f t="shared" ca="1" si="3"/>
        <v>-275</v>
      </c>
      <c r="AK408" s="126" t="e">
        <f t="shared" ca="1" si="22"/>
        <v>#NAME?</v>
      </c>
      <c r="AL408" s="124" t="s">
        <v>1273</v>
      </c>
      <c r="AM408" s="136"/>
    </row>
    <row r="409" spans="1:39" ht="18.75" customHeight="1">
      <c r="A409" s="127" t="s">
        <v>58</v>
      </c>
      <c r="B409" s="125">
        <v>407</v>
      </c>
      <c r="C409" s="126" t="e">
        <f ca="1">IF(OR(H409&lt;&gt;"", J409&lt;&gt;"", O409&lt;&gt;""),
    _xludf.TEXTJOIN("-", TRUE,
        IF(H409="NO CONFORMIDAD", "NC", IF(H409="OBSERVACIÓN", "OB", "Error")),I409,
IF(O409="CORRECCIÓN", "C", IF(O409="ACCIÓN CORRECTIVA", "AC", IF(O409="ACCIÓN DE MEJORA", "AM","Error"))),
        VLOOKUP(E409, Opciones!A$1:B$13, 2, FALSE),
        VLOOKUP(M409, Opciones!D$1:E$92, 2, FALSE),
        YEAR(G409)
    ),
"")</f>
        <v>#NAME?</v>
      </c>
      <c r="D409" s="126" t="e">
        <f t="shared" ca="1" si="6"/>
        <v>#NAME?</v>
      </c>
      <c r="E409" s="96" t="s">
        <v>44</v>
      </c>
      <c r="F409" s="142" t="s">
        <v>1247</v>
      </c>
      <c r="G409" s="128">
        <v>45131</v>
      </c>
      <c r="H409" s="129" t="s">
        <v>45</v>
      </c>
      <c r="I409" s="188">
        <v>4</v>
      </c>
      <c r="J409" s="127" t="s">
        <v>1269</v>
      </c>
      <c r="K409" s="127" t="s">
        <v>1270</v>
      </c>
      <c r="L409" s="129" t="s">
        <v>118</v>
      </c>
      <c r="M409" s="129" t="s">
        <v>963</v>
      </c>
      <c r="N409" s="129" t="s">
        <v>50</v>
      </c>
      <c r="O409" s="126" t="s">
        <v>87</v>
      </c>
      <c r="P409" s="127" t="s">
        <v>1274</v>
      </c>
      <c r="Q409" s="130">
        <v>45204</v>
      </c>
      <c r="R409" s="130">
        <v>45381</v>
      </c>
      <c r="S409" s="131"/>
      <c r="T409" s="132"/>
      <c r="U409" s="133" t="s">
        <v>1275</v>
      </c>
      <c r="V409" s="133" t="s">
        <v>90</v>
      </c>
      <c r="W409" s="133">
        <v>1</v>
      </c>
      <c r="AA409" s="124" t="s">
        <v>966</v>
      </c>
      <c r="AB409" s="131"/>
      <c r="AC409" s="126"/>
      <c r="AD409" s="134"/>
      <c r="AE409" s="134" t="str">
        <f t="shared" ca="1" si="2"/>
        <v/>
      </c>
      <c r="AF409" s="137"/>
      <c r="AG409" s="126"/>
      <c r="AH409" s="126"/>
      <c r="AI409" s="126"/>
      <c r="AJ409" s="126">
        <f t="shared" ca="1" si="3"/>
        <v>-367</v>
      </c>
      <c r="AK409" s="126" t="e">
        <f t="shared" ca="1" si="22"/>
        <v>#NAME?</v>
      </c>
      <c r="AL409" s="124" t="s">
        <v>1276</v>
      </c>
      <c r="AM409" s="136"/>
    </row>
    <row r="410" spans="1:39" ht="18.75" customHeight="1">
      <c r="A410" s="127" t="s">
        <v>58</v>
      </c>
      <c r="B410" s="125">
        <v>408</v>
      </c>
      <c r="C410" s="126" t="e">
        <f ca="1">IF(OR(H410&lt;&gt;"", J410&lt;&gt;"", O410&lt;&gt;""),
    _xludf.TEXTJOIN("-", TRUE,
        IF(H410="NO CONFORMIDAD", "NC", IF(H410="OBSERVACIÓN", "OB", "Error")),I410,
IF(O410="CORRECCIÓN", "C", IF(O410="ACCIÓN CORRECTIVA", "AC", IF(O410="ACCIÓN DE MEJORA", "AM","Error"))),
        VLOOKUP(E410, Opciones!A$1:B$13, 2, FALSE),
        VLOOKUP(M410, Opciones!D$1:E$92, 2, FALSE),
        YEAR(G410)
    ),
"")</f>
        <v>#NAME?</v>
      </c>
      <c r="D410" s="126" t="e">
        <f t="shared" ca="1" si="6"/>
        <v>#NAME?</v>
      </c>
      <c r="E410" s="96" t="s">
        <v>44</v>
      </c>
      <c r="F410" s="142" t="s">
        <v>1247</v>
      </c>
      <c r="G410" s="128">
        <v>45131</v>
      </c>
      <c r="H410" s="129" t="s">
        <v>45</v>
      </c>
      <c r="I410" s="188">
        <v>5</v>
      </c>
      <c r="J410" s="127" t="s">
        <v>1277</v>
      </c>
      <c r="K410" s="127" t="s">
        <v>1278</v>
      </c>
      <c r="L410" s="129" t="s">
        <v>118</v>
      </c>
      <c r="M410" s="129" t="s">
        <v>963</v>
      </c>
      <c r="N410" s="129" t="s">
        <v>50</v>
      </c>
      <c r="O410" s="126" t="s">
        <v>87</v>
      </c>
      <c r="P410" s="127" t="s">
        <v>1279</v>
      </c>
      <c r="Q410" s="130">
        <v>45204</v>
      </c>
      <c r="R410" s="130">
        <v>45381</v>
      </c>
      <c r="S410" s="131"/>
      <c r="T410" s="132"/>
      <c r="U410" s="133" t="s">
        <v>1280</v>
      </c>
      <c r="V410" s="133" t="s">
        <v>90</v>
      </c>
      <c r="W410" s="133">
        <v>1</v>
      </c>
      <c r="AA410" s="124" t="s">
        <v>966</v>
      </c>
      <c r="AB410" s="131"/>
      <c r="AC410" s="126"/>
      <c r="AD410" s="134"/>
      <c r="AE410" s="134" t="str">
        <f t="shared" ca="1" si="2"/>
        <v/>
      </c>
      <c r="AF410" s="137"/>
      <c r="AG410" s="126"/>
      <c r="AH410" s="126"/>
      <c r="AI410" s="126"/>
      <c r="AJ410" s="126">
        <f t="shared" ca="1" si="3"/>
        <v>-367</v>
      </c>
      <c r="AK410" s="126" t="e">
        <f t="shared" ca="1" si="22"/>
        <v>#NAME?</v>
      </c>
      <c r="AL410" s="124" t="s">
        <v>1281</v>
      </c>
      <c r="AM410" s="136"/>
    </row>
    <row r="411" spans="1:39" ht="18.75" customHeight="1">
      <c r="A411" s="127" t="s">
        <v>58</v>
      </c>
      <c r="B411" s="125">
        <v>409</v>
      </c>
      <c r="C411" s="126" t="e">
        <f ca="1">IF(OR(H411&lt;&gt;"", J411&lt;&gt;"", O411&lt;&gt;""),
    _xludf.TEXTJOIN("-", TRUE,
        IF(H411="NO CONFORMIDAD", "NC", IF(H411="OBSERVACIÓN", "OB", "Error")),I411,
IF(O411="CORRECCIÓN", "C", IF(O411="ACCIÓN CORRECTIVA", "AC", IF(O411="ACCIÓN DE MEJORA", "AM","Error"))),
        VLOOKUP(E411, Opciones!A$1:B$13, 2, FALSE),
        VLOOKUP(M411, Opciones!D$1:E$92, 2, FALSE),
        YEAR(G411)
    ),
"")</f>
        <v>#NAME?</v>
      </c>
      <c r="D411" s="126" t="e">
        <f t="shared" ca="1" si="6"/>
        <v>#NAME?</v>
      </c>
      <c r="E411" s="96" t="s">
        <v>44</v>
      </c>
      <c r="F411" s="142" t="s">
        <v>1247</v>
      </c>
      <c r="G411" s="128">
        <v>45131</v>
      </c>
      <c r="H411" s="129" t="s">
        <v>45</v>
      </c>
      <c r="I411" s="188">
        <v>8</v>
      </c>
      <c r="J411" s="127" t="s">
        <v>1282</v>
      </c>
      <c r="K411" s="127" t="s">
        <v>1283</v>
      </c>
      <c r="L411" s="129" t="s">
        <v>118</v>
      </c>
      <c r="M411" s="129" t="s">
        <v>963</v>
      </c>
      <c r="N411" s="129" t="s">
        <v>50</v>
      </c>
      <c r="O411" s="126" t="s">
        <v>87</v>
      </c>
      <c r="P411" s="142" t="s">
        <v>1284</v>
      </c>
      <c r="Q411" s="130">
        <v>45196</v>
      </c>
      <c r="R411" s="130">
        <v>45503</v>
      </c>
      <c r="S411" s="131"/>
      <c r="T411" s="132"/>
      <c r="U411" s="133" t="s">
        <v>1285</v>
      </c>
      <c r="V411" s="133" t="s">
        <v>90</v>
      </c>
      <c r="W411" s="133">
        <v>1</v>
      </c>
      <c r="AA411" s="124" t="s">
        <v>966</v>
      </c>
      <c r="AB411" s="142" t="s">
        <v>58</v>
      </c>
      <c r="AC411" s="161" t="s">
        <v>50</v>
      </c>
      <c r="AD411" s="134"/>
      <c r="AE411" s="134" t="str">
        <f t="shared" ca="1" si="2"/>
        <v/>
      </c>
      <c r="AF411" s="137">
        <v>1</v>
      </c>
      <c r="AG411" s="126" t="s">
        <v>50</v>
      </c>
      <c r="AH411" s="126" t="s">
        <v>50</v>
      </c>
      <c r="AI411" s="126"/>
      <c r="AJ411" s="126" t="str">
        <f t="shared" ca="1" si="3"/>
        <v>CUMPLIDA</v>
      </c>
      <c r="AK411" s="126" t="e">
        <f t="shared" ca="1" si="22"/>
        <v>#NAME?</v>
      </c>
      <c r="AL411" s="124" t="s">
        <v>1286</v>
      </c>
      <c r="AM411" s="141">
        <v>45565</v>
      </c>
    </row>
    <row r="412" spans="1:39" ht="18.75" customHeight="1">
      <c r="A412" s="127" t="s">
        <v>58</v>
      </c>
      <c r="B412" s="125">
        <v>410</v>
      </c>
      <c r="C412" s="126" t="e">
        <f ca="1">IF(OR(H412&lt;&gt;"", J412&lt;&gt;"", O412&lt;&gt;""),
    _xludf.TEXTJOIN("-", TRUE,
        IF(H412="NO CONFORMIDAD", "NC", IF(H412="OBSERVACIÓN", "OB", "Error")),I412,
IF(O412="CORRECCIÓN", "C", IF(O412="ACCIÓN CORRECTIVA", "AC", IF(O412="ACCIÓN DE MEJORA", "AM","Error"))),
        VLOOKUP(E412, Opciones!A$1:B$13, 2, FALSE),
        VLOOKUP(M412, Opciones!D$1:E$92, 2, FALSE),
        YEAR(G412)
    ),
"")</f>
        <v>#NAME?</v>
      </c>
      <c r="D412" s="126" t="e">
        <f t="shared" ca="1" si="6"/>
        <v>#NAME?</v>
      </c>
      <c r="E412" s="96" t="s">
        <v>44</v>
      </c>
      <c r="F412" s="142" t="s">
        <v>1247</v>
      </c>
      <c r="G412" s="128">
        <v>45131</v>
      </c>
      <c r="H412" s="129" t="s">
        <v>45</v>
      </c>
      <c r="I412" s="188">
        <v>8</v>
      </c>
      <c r="J412" s="127" t="s">
        <v>1282</v>
      </c>
      <c r="K412" s="127" t="s">
        <v>1283</v>
      </c>
      <c r="L412" s="129" t="s">
        <v>118</v>
      </c>
      <c r="M412" s="129" t="s">
        <v>963</v>
      </c>
      <c r="N412" s="129" t="s">
        <v>50</v>
      </c>
      <c r="O412" s="126" t="s">
        <v>87</v>
      </c>
      <c r="P412" s="127" t="s">
        <v>1287</v>
      </c>
      <c r="Q412" s="130">
        <v>45196</v>
      </c>
      <c r="R412" s="130">
        <v>45290</v>
      </c>
      <c r="S412" s="131"/>
      <c r="T412" s="132"/>
      <c r="U412" s="133" t="s">
        <v>1288</v>
      </c>
      <c r="V412" s="133" t="s">
        <v>90</v>
      </c>
      <c r="W412" s="133">
        <v>1</v>
      </c>
      <c r="AA412" s="124" t="s">
        <v>966</v>
      </c>
      <c r="AB412" s="131"/>
      <c r="AC412" s="126"/>
      <c r="AD412" s="134"/>
      <c r="AE412" s="134" t="str">
        <f t="shared" ca="1" si="2"/>
        <v/>
      </c>
      <c r="AF412" s="137"/>
      <c r="AG412" s="126"/>
      <c r="AH412" s="126"/>
      <c r="AI412" s="130">
        <v>45281</v>
      </c>
      <c r="AJ412" s="126" t="str">
        <f t="shared" ca="1" si="3"/>
        <v>CERRADA</v>
      </c>
      <c r="AK412" s="126" t="e">
        <f t="shared" ca="1" si="22"/>
        <v>#NAME?</v>
      </c>
      <c r="AL412" s="124" t="s">
        <v>1261</v>
      </c>
      <c r="AM412" s="136"/>
    </row>
    <row r="413" spans="1:39" ht="18.75" customHeight="1">
      <c r="A413" s="127" t="s">
        <v>58</v>
      </c>
      <c r="B413" s="125">
        <v>411</v>
      </c>
      <c r="C413" s="126" t="e">
        <f ca="1">IF(OR(H413&lt;&gt;"", J413&lt;&gt;"", O413&lt;&gt;""),
    _xludf.TEXTJOIN("-", TRUE,
        IF(H413="NO CONFORMIDAD", "NC", IF(H413="OBSERVACIÓN", "OB", "Error")),I413,
IF(O413="CORRECCIÓN", "C", IF(O413="ACCIÓN CORRECTIVA", "AC", IF(O413="ACCIÓN DE MEJORA", "AM","Error"))),
        VLOOKUP(E413, Opciones!A$1:B$13, 2, FALSE),
        VLOOKUP(M413, Opciones!D$1:E$92, 2, FALSE),
        YEAR(G413)
    ),
"")</f>
        <v>#NAME?</v>
      </c>
      <c r="D413" s="126" t="e">
        <f t="shared" ca="1" si="6"/>
        <v>#NAME?</v>
      </c>
      <c r="E413" s="96" t="s">
        <v>44</v>
      </c>
      <c r="F413" s="142" t="s">
        <v>1247</v>
      </c>
      <c r="G413" s="128">
        <v>45131</v>
      </c>
      <c r="H413" s="129" t="s">
        <v>45</v>
      </c>
      <c r="I413" s="188">
        <v>9</v>
      </c>
      <c r="J413" s="142" t="s">
        <v>1289</v>
      </c>
      <c r="K413" s="127" t="s">
        <v>1290</v>
      </c>
      <c r="L413" s="129" t="s">
        <v>118</v>
      </c>
      <c r="M413" s="129" t="s">
        <v>963</v>
      </c>
      <c r="N413" s="129" t="s">
        <v>50</v>
      </c>
      <c r="O413" s="126" t="s">
        <v>87</v>
      </c>
      <c r="P413" s="127" t="s">
        <v>1291</v>
      </c>
      <c r="Q413" s="130">
        <v>45203</v>
      </c>
      <c r="R413" s="130">
        <v>45473</v>
      </c>
      <c r="S413" s="131"/>
      <c r="T413" s="132"/>
      <c r="U413" s="133" t="s">
        <v>1292</v>
      </c>
      <c r="V413" s="133" t="s">
        <v>90</v>
      </c>
      <c r="W413" s="133">
        <v>1</v>
      </c>
      <c r="AA413" s="124" t="s">
        <v>966</v>
      </c>
      <c r="AB413" s="142" t="s">
        <v>142</v>
      </c>
      <c r="AC413" s="161" t="s">
        <v>50</v>
      </c>
      <c r="AD413" s="134"/>
      <c r="AE413" s="134" t="str">
        <f t="shared" ca="1" si="2"/>
        <v/>
      </c>
      <c r="AF413" s="137">
        <v>1</v>
      </c>
      <c r="AG413" s="126" t="s">
        <v>50</v>
      </c>
      <c r="AH413" s="126" t="s">
        <v>50</v>
      </c>
      <c r="AI413" s="126"/>
      <c r="AJ413" s="126" t="str">
        <f t="shared" ca="1" si="3"/>
        <v>CUMPLIDA</v>
      </c>
      <c r="AK413" s="126" t="e">
        <f t="shared" ca="1" si="22"/>
        <v>#NAME?</v>
      </c>
      <c r="AL413" s="124" t="s">
        <v>1293</v>
      </c>
      <c r="AM413" s="141">
        <v>45566</v>
      </c>
    </row>
    <row r="414" spans="1:39" ht="18.75" customHeight="1">
      <c r="A414" s="127" t="s">
        <v>58</v>
      </c>
      <c r="B414" s="125">
        <v>412</v>
      </c>
      <c r="C414" s="126" t="e">
        <f ca="1">IF(OR(H414&lt;&gt;"", J414&lt;&gt;"", O414&lt;&gt;""),
    _xludf.TEXTJOIN("-", TRUE,
        IF(H414="NO CONFORMIDAD", "NC", IF(H414="OBSERVACIÓN", "OB", "Error")),I414,
IF(O414="CORRECCIÓN", "C", IF(O414="ACCIÓN CORRECTIVA", "AC", IF(O414="ACCIÓN DE MEJORA", "AM","Error"))),
        VLOOKUP(E414, Opciones!A$1:B$13, 2, FALSE),
        VLOOKUP(M414, Opciones!D$1:E$92, 2, FALSE),
        YEAR(G414)
    ),
"")</f>
        <v>#NAME?</v>
      </c>
      <c r="D414" s="126" t="e">
        <f t="shared" ca="1" si="6"/>
        <v>#NAME?</v>
      </c>
      <c r="E414" s="96" t="s">
        <v>44</v>
      </c>
      <c r="F414" s="142" t="s">
        <v>1247</v>
      </c>
      <c r="G414" s="128">
        <v>45131</v>
      </c>
      <c r="H414" s="129" t="s">
        <v>45</v>
      </c>
      <c r="I414" s="188">
        <v>10</v>
      </c>
      <c r="J414" s="127" t="s">
        <v>1294</v>
      </c>
      <c r="K414" s="127" t="s">
        <v>1278</v>
      </c>
      <c r="L414" s="129" t="s">
        <v>118</v>
      </c>
      <c r="M414" s="129" t="s">
        <v>963</v>
      </c>
      <c r="N414" s="129" t="s">
        <v>50</v>
      </c>
      <c r="O414" s="126" t="s">
        <v>87</v>
      </c>
      <c r="P414" s="127" t="s">
        <v>1279</v>
      </c>
      <c r="Q414" s="130">
        <v>45204</v>
      </c>
      <c r="R414" s="130">
        <v>45381</v>
      </c>
      <c r="S414" s="131"/>
      <c r="T414" s="132"/>
      <c r="U414" s="133" t="s">
        <v>1280</v>
      </c>
      <c r="V414" s="133" t="s">
        <v>90</v>
      </c>
      <c r="W414" s="133">
        <v>1</v>
      </c>
      <c r="AA414" s="124" t="s">
        <v>966</v>
      </c>
      <c r="AB414" s="131"/>
      <c r="AC414" s="126"/>
      <c r="AD414" s="134"/>
      <c r="AE414" s="134" t="str">
        <f t="shared" ca="1" si="2"/>
        <v/>
      </c>
      <c r="AF414" s="137"/>
      <c r="AG414" s="126"/>
      <c r="AH414" s="126"/>
      <c r="AI414" s="126"/>
      <c r="AJ414" s="126">
        <f t="shared" ca="1" si="3"/>
        <v>-367</v>
      </c>
      <c r="AK414" s="126" t="e">
        <f t="shared" ca="1" si="22"/>
        <v>#NAME?</v>
      </c>
      <c r="AL414" s="124" t="s">
        <v>1281</v>
      </c>
      <c r="AM414" s="136"/>
    </row>
    <row r="415" spans="1:39" ht="18.75" customHeight="1">
      <c r="A415" s="127" t="s">
        <v>58</v>
      </c>
      <c r="B415" s="125">
        <v>413</v>
      </c>
      <c r="C415" s="126" t="e">
        <f ca="1">IF(OR(H415&lt;&gt;"", J415&lt;&gt;"", O415&lt;&gt;""),
    _xludf.TEXTJOIN("-", TRUE,
        IF(H415="NO CONFORMIDAD", "NC", IF(H415="OBSERVACIÓN", "OB", "Error")),I415,
IF(O415="CORRECCIÓN", "C", IF(O415="ACCIÓN CORRECTIVA", "AC", IF(O415="ACCIÓN DE MEJORA", "AM","Error"))),
        VLOOKUP(E415, Opciones!A$1:B$13, 2, FALSE),
        VLOOKUP(M415, Opciones!D$1:E$92, 2, FALSE),
        YEAR(G415)
    ),
"")</f>
        <v>#NAME?</v>
      </c>
      <c r="D415" s="126" t="e">
        <f t="shared" ca="1" si="6"/>
        <v>#NAME?</v>
      </c>
      <c r="E415" s="96" t="s">
        <v>44</v>
      </c>
      <c r="F415" s="142" t="s">
        <v>1247</v>
      </c>
      <c r="G415" s="128">
        <v>45131</v>
      </c>
      <c r="H415" s="129" t="s">
        <v>45</v>
      </c>
      <c r="I415" s="188">
        <v>13</v>
      </c>
      <c r="J415" s="127" t="s">
        <v>1295</v>
      </c>
      <c r="K415" s="127" t="s">
        <v>1296</v>
      </c>
      <c r="L415" s="129" t="s">
        <v>118</v>
      </c>
      <c r="M415" s="129" t="s">
        <v>963</v>
      </c>
      <c r="N415" s="129" t="s">
        <v>50</v>
      </c>
      <c r="O415" s="126" t="s">
        <v>87</v>
      </c>
      <c r="P415" s="127" t="s">
        <v>1297</v>
      </c>
      <c r="Q415" s="130">
        <v>45204</v>
      </c>
      <c r="R415" s="130">
        <v>45381</v>
      </c>
      <c r="S415" s="131"/>
      <c r="T415" s="132"/>
      <c r="U415" s="133" t="s">
        <v>1298</v>
      </c>
      <c r="V415" s="133" t="s">
        <v>90</v>
      </c>
      <c r="W415" s="133">
        <v>1</v>
      </c>
      <c r="AA415" s="124" t="s">
        <v>966</v>
      </c>
      <c r="AB415" s="127" t="s">
        <v>99</v>
      </c>
      <c r="AC415" s="126"/>
      <c r="AD415" s="134"/>
      <c r="AE415" s="134" t="str">
        <f t="shared" ca="1" si="2"/>
        <v/>
      </c>
      <c r="AF415" s="137"/>
      <c r="AG415" s="126"/>
      <c r="AH415" s="126"/>
      <c r="AI415" s="130">
        <v>45494</v>
      </c>
      <c r="AJ415" s="126" t="str">
        <f t="shared" ca="1" si="3"/>
        <v>CERRADA</v>
      </c>
      <c r="AK415" s="126" t="e">
        <f t="shared" ca="1" si="22"/>
        <v>#NAME?</v>
      </c>
      <c r="AL415" s="124" t="s">
        <v>1299</v>
      </c>
      <c r="AM415" s="136"/>
    </row>
    <row r="416" spans="1:39" ht="18.75" customHeight="1">
      <c r="A416" s="127" t="s">
        <v>58</v>
      </c>
      <c r="B416" s="125">
        <v>414</v>
      </c>
      <c r="C416" s="126" t="e">
        <f ca="1">IF(OR(H416&lt;&gt;"", J416&lt;&gt;"", O416&lt;&gt;""),
    _xludf.TEXTJOIN("-", TRUE,
        IF(H416="NO CONFORMIDAD", "NC", IF(H416="OBSERVACIÓN", "OB", "Error")),I416,
IF(O416="CORRECCIÓN", "C", IF(O416="ACCIÓN CORRECTIVA", "AC", IF(O416="ACCIÓN DE MEJORA", "AM","Error"))),
        VLOOKUP(E416, Opciones!A$1:B$13, 2, FALSE),
        VLOOKUP(M416, Opciones!D$1:E$92, 2, FALSE),
        YEAR(G416)
    ),
"")</f>
        <v>#NAME?</v>
      </c>
      <c r="D416" s="126" t="e">
        <f t="shared" ca="1" si="6"/>
        <v>#NAME?</v>
      </c>
      <c r="E416" s="96" t="s">
        <v>44</v>
      </c>
      <c r="F416" s="142" t="s">
        <v>1247</v>
      </c>
      <c r="G416" s="128">
        <v>45131</v>
      </c>
      <c r="H416" s="129" t="s">
        <v>45</v>
      </c>
      <c r="I416" s="188">
        <v>13</v>
      </c>
      <c r="J416" s="142" t="s">
        <v>1295</v>
      </c>
      <c r="K416" s="127" t="s">
        <v>1296</v>
      </c>
      <c r="L416" s="129" t="s">
        <v>118</v>
      </c>
      <c r="M416" s="129" t="s">
        <v>963</v>
      </c>
      <c r="N416" s="129" t="s">
        <v>50</v>
      </c>
      <c r="O416" s="126" t="s">
        <v>87</v>
      </c>
      <c r="P416" s="142" t="s">
        <v>1300</v>
      </c>
      <c r="Q416" s="130">
        <v>45204</v>
      </c>
      <c r="R416" s="130">
        <v>45473</v>
      </c>
      <c r="S416" s="131"/>
      <c r="T416" s="132"/>
      <c r="U416" s="133" t="s">
        <v>1256</v>
      </c>
      <c r="V416" s="133" t="s">
        <v>90</v>
      </c>
      <c r="W416" s="133">
        <v>1</v>
      </c>
      <c r="AA416" s="124" t="s">
        <v>966</v>
      </c>
      <c r="AB416" s="142" t="s">
        <v>142</v>
      </c>
      <c r="AC416" s="161" t="s">
        <v>50</v>
      </c>
      <c r="AD416" s="134"/>
      <c r="AE416" s="134" t="str">
        <f t="shared" ca="1" si="2"/>
        <v/>
      </c>
      <c r="AF416" s="137">
        <v>1</v>
      </c>
      <c r="AG416" s="126" t="s">
        <v>50</v>
      </c>
      <c r="AH416" s="126" t="s">
        <v>50</v>
      </c>
      <c r="AI416" s="126"/>
      <c r="AJ416" s="126" t="str">
        <f t="shared" ca="1" si="3"/>
        <v>CUMPLIDA</v>
      </c>
      <c r="AK416" s="126" t="e">
        <f t="shared" ca="1" si="22"/>
        <v>#NAME?</v>
      </c>
      <c r="AL416" s="124" t="s">
        <v>1301</v>
      </c>
      <c r="AM416" s="141">
        <v>45566</v>
      </c>
    </row>
    <row r="417" spans="1:39" ht="18.75" customHeight="1">
      <c r="A417" s="127" t="s">
        <v>58</v>
      </c>
      <c r="B417" s="125">
        <v>415</v>
      </c>
      <c r="C417" s="126" t="e">
        <f ca="1">IF(OR(H417&lt;&gt;"", J417&lt;&gt;"", O417&lt;&gt;""),
    _xludf.TEXTJOIN("-", TRUE,
        IF(H417="NO CONFORMIDAD", "NC", IF(H417="OBSERVACIÓN", "OB", "Error")),I417,
IF(O417="CORRECCIÓN", "C", IF(O417="ACCIÓN CORRECTIVA", "AC", IF(O417="ACCIÓN DE MEJORA", "AM","Error"))),
        VLOOKUP(E417, Opciones!A$1:B$13, 2, FALSE),
        VLOOKUP(M417, Opciones!D$1:E$92, 2, FALSE),
        YEAR(G417)
    ),
"")</f>
        <v>#NAME?</v>
      </c>
      <c r="D417" s="126" t="e">
        <f t="shared" ca="1" si="6"/>
        <v>#NAME?</v>
      </c>
      <c r="E417" s="96" t="s">
        <v>44</v>
      </c>
      <c r="F417" s="142" t="s">
        <v>1247</v>
      </c>
      <c r="G417" s="128">
        <v>45131</v>
      </c>
      <c r="H417" s="129" t="s">
        <v>45</v>
      </c>
      <c r="I417" s="188">
        <v>14</v>
      </c>
      <c r="J417" s="142" t="s">
        <v>1302</v>
      </c>
      <c r="K417" s="127" t="s">
        <v>1303</v>
      </c>
      <c r="L417" s="129" t="s">
        <v>118</v>
      </c>
      <c r="M417" s="129" t="s">
        <v>963</v>
      </c>
      <c r="N417" s="129" t="s">
        <v>50</v>
      </c>
      <c r="O417" s="126" t="s">
        <v>87</v>
      </c>
      <c r="P417" s="142" t="s">
        <v>1304</v>
      </c>
      <c r="Q417" s="130">
        <v>45204</v>
      </c>
      <c r="R417" s="130">
        <v>45473</v>
      </c>
      <c r="S417" s="131"/>
      <c r="T417" s="132"/>
      <c r="U417" s="133" t="s">
        <v>1305</v>
      </c>
      <c r="V417" s="133" t="s">
        <v>90</v>
      </c>
      <c r="W417" s="133">
        <v>1</v>
      </c>
      <c r="AA417" s="124" t="s">
        <v>966</v>
      </c>
      <c r="AB417" s="142" t="s">
        <v>142</v>
      </c>
      <c r="AC417" s="161" t="s">
        <v>50</v>
      </c>
      <c r="AD417" s="134"/>
      <c r="AE417" s="134" t="str">
        <f t="shared" ca="1" si="2"/>
        <v/>
      </c>
      <c r="AF417" s="137">
        <v>1</v>
      </c>
      <c r="AG417" s="126" t="s">
        <v>50</v>
      </c>
      <c r="AH417" s="126" t="s">
        <v>50</v>
      </c>
      <c r="AI417" s="126"/>
      <c r="AJ417" s="126" t="str">
        <f t="shared" ca="1" si="3"/>
        <v>CUMPLIDA</v>
      </c>
      <c r="AK417" s="126" t="e">
        <f t="shared" ca="1" si="22"/>
        <v>#NAME?</v>
      </c>
      <c r="AL417" s="124" t="s">
        <v>1306</v>
      </c>
      <c r="AM417" s="141">
        <v>45566</v>
      </c>
    </row>
    <row r="418" spans="1:39" ht="18.75" customHeight="1">
      <c r="A418" s="127" t="s">
        <v>58</v>
      </c>
      <c r="B418" s="125">
        <v>416</v>
      </c>
      <c r="C418" s="126" t="e">
        <f ca="1">IF(OR(H418&lt;&gt;"", J418&lt;&gt;"", O418&lt;&gt;""),
    _xludf.TEXTJOIN("-", TRUE,
        IF(H418="NO CONFORMIDAD", "NC", IF(H418="OBSERVACIÓN", "OB", "Error")),I418,
IF(O418="CORRECCIÓN", "C", IF(O418="ACCIÓN CORRECTIVA", "AC", IF(O418="ACCIÓN DE MEJORA", "AM","Error"))),
        VLOOKUP(E418, Opciones!A$1:B$13, 2, FALSE),
        VLOOKUP(M418, Opciones!D$1:E$92, 2, FALSE),
        YEAR(G418)
    ),
"")</f>
        <v>#NAME?</v>
      </c>
      <c r="D418" s="126" t="e">
        <f t="shared" ca="1" si="6"/>
        <v>#NAME?</v>
      </c>
      <c r="E418" s="96" t="s">
        <v>44</v>
      </c>
      <c r="F418" s="142" t="s">
        <v>1247</v>
      </c>
      <c r="G418" s="128">
        <v>45131</v>
      </c>
      <c r="H418" s="129" t="s">
        <v>45</v>
      </c>
      <c r="I418" s="188">
        <v>14</v>
      </c>
      <c r="J418" s="142" t="s">
        <v>1302</v>
      </c>
      <c r="K418" s="127" t="s">
        <v>1303</v>
      </c>
      <c r="L418" s="129" t="s">
        <v>118</v>
      </c>
      <c r="M418" s="129" t="s">
        <v>963</v>
      </c>
      <c r="N418" s="129" t="s">
        <v>50</v>
      </c>
      <c r="O418" s="126" t="s">
        <v>87</v>
      </c>
      <c r="P418" s="142" t="s">
        <v>1307</v>
      </c>
      <c r="Q418" s="130">
        <v>45204</v>
      </c>
      <c r="R418" s="130">
        <v>45473</v>
      </c>
      <c r="S418" s="131"/>
      <c r="T418" s="132"/>
      <c r="U418" s="133" t="s">
        <v>1256</v>
      </c>
      <c r="V418" s="133" t="s">
        <v>90</v>
      </c>
      <c r="W418" s="133">
        <v>1</v>
      </c>
      <c r="AA418" s="124" t="s">
        <v>966</v>
      </c>
      <c r="AB418" s="142" t="s">
        <v>142</v>
      </c>
      <c r="AC418" s="161" t="s">
        <v>50</v>
      </c>
      <c r="AD418" s="134"/>
      <c r="AE418" s="134" t="str">
        <f t="shared" ca="1" si="2"/>
        <v/>
      </c>
      <c r="AF418" s="137">
        <v>1</v>
      </c>
      <c r="AG418" s="126" t="s">
        <v>50</v>
      </c>
      <c r="AH418" s="126" t="s">
        <v>50</v>
      </c>
      <c r="AI418" s="126"/>
      <c r="AJ418" s="126" t="str">
        <f t="shared" ca="1" si="3"/>
        <v>CUMPLIDA</v>
      </c>
      <c r="AK418" s="126" t="e">
        <f t="shared" ca="1" si="22"/>
        <v>#NAME?</v>
      </c>
      <c r="AL418" s="124" t="s">
        <v>1308</v>
      </c>
      <c r="AM418" s="141">
        <v>45566</v>
      </c>
    </row>
    <row r="419" spans="1:39" ht="18.75" customHeight="1">
      <c r="A419" s="127" t="s">
        <v>58</v>
      </c>
      <c r="B419" s="125">
        <v>417</v>
      </c>
      <c r="C419" s="126" t="e">
        <f ca="1">IF(OR(H419&lt;&gt;"", J419&lt;&gt;"", O419&lt;&gt;""),
    _xludf.TEXTJOIN("-", TRUE,
        IF(H419="NO CONFORMIDAD", "NC", IF(H419="OBSERVACIÓN", "OB", "Error")),I419,
IF(O419="CORRECCIÓN", "C", IF(O419="ACCIÓN CORRECTIVA", "AC", IF(O419="ACCIÓN DE MEJORA", "AM","Error"))),
        VLOOKUP(E419, Opciones!A$1:B$13, 2, FALSE),
        VLOOKUP(M419, Opciones!D$1:E$92, 2, FALSE),
        YEAR(G419)
    ),
"")</f>
        <v>#NAME?</v>
      </c>
      <c r="D419" s="126" t="e">
        <f t="shared" ca="1" si="6"/>
        <v>#NAME?</v>
      </c>
      <c r="E419" s="96" t="s">
        <v>44</v>
      </c>
      <c r="F419" s="142" t="s">
        <v>1247</v>
      </c>
      <c r="G419" s="128">
        <v>45131</v>
      </c>
      <c r="H419" s="129" t="s">
        <v>45</v>
      </c>
      <c r="I419" s="188">
        <v>15</v>
      </c>
      <c r="J419" s="127" t="s">
        <v>1309</v>
      </c>
      <c r="K419" s="127" t="s">
        <v>1296</v>
      </c>
      <c r="L419" s="129" t="s">
        <v>118</v>
      </c>
      <c r="M419" s="129" t="s">
        <v>963</v>
      </c>
      <c r="N419" s="129" t="s">
        <v>50</v>
      </c>
      <c r="O419" s="126" t="s">
        <v>87</v>
      </c>
      <c r="P419" s="127" t="s">
        <v>1297</v>
      </c>
      <c r="Q419" s="130">
        <v>45204</v>
      </c>
      <c r="R419" s="130">
        <v>45381</v>
      </c>
      <c r="S419" s="131"/>
      <c r="T419" s="132"/>
      <c r="U419" s="133" t="s">
        <v>1298</v>
      </c>
      <c r="V419" s="133" t="s">
        <v>90</v>
      </c>
      <c r="W419" s="133">
        <v>1</v>
      </c>
      <c r="AA419" s="124" t="s">
        <v>966</v>
      </c>
      <c r="AB419" s="127" t="s">
        <v>99</v>
      </c>
      <c r="AC419" s="126"/>
      <c r="AD419" s="134"/>
      <c r="AE419" s="134" t="str">
        <f t="shared" ca="1" si="2"/>
        <v/>
      </c>
      <c r="AF419" s="137"/>
      <c r="AG419" s="126"/>
      <c r="AH419" s="126"/>
      <c r="AI419" s="130">
        <v>45494</v>
      </c>
      <c r="AJ419" s="126" t="str">
        <f t="shared" ca="1" si="3"/>
        <v>CERRADA</v>
      </c>
      <c r="AK419" s="126" t="e">
        <f t="shared" ca="1" si="22"/>
        <v>#NAME?</v>
      </c>
      <c r="AL419" s="124" t="s">
        <v>1310</v>
      </c>
      <c r="AM419" s="136"/>
    </row>
    <row r="420" spans="1:39" ht="18.75" customHeight="1">
      <c r="A420" s="127" t="s">
        <v>58</v>
      </c>
      <c r="B420" s="125">
        <v>418</v>
      </c>
      <c r="C420" s="126" t="e">
        <f ca="1">IF(OR(H420&lt;&gt;"", J420&lt;&gt;"", O420&lt;&gt;""),
    _xludf.TEXTJOIN("-", TRUE,
        IF(H420="NO CONFORMIDAD", "NC", IF(H420="OBSERVACIÓN", "OB", "Error")),I420,
IF(O420="CORRECCIÓN", "C", IF(O420="ACCIÓN CORRECTIVA", "AC", IF(O420="ACCIÓN DE MEJORA", "AM","Error"))),
        VLOOKUP(E420, Opciones!A$1:B$13, 2, FALSE),
        VLOOKUP(M420, Opciones!D$1:E$92, 2, FALSE),
        YEAR(G420)
    ),
"")</f>
        <v>#NAME?</v>
      </c>
      <c r="D420" s="126" t="e">
        <f t="shared" ca="1" si="6"/>
        <v>#NAME?</v>
      </c>
      <c r="E420" s="96" t="s">
        <v>44</v>
      </c>
      <c r="F420" s="142" t="s">
        <v>1247</v>
      </c>
      <c r="G420" s="128">
        <v>45131</v>
      </c>
      <c r="H420" s="129" t="s">
        <v>45</v>
      </c>
      <c r="I420" s="188">
        <v>15</v>
      </c>
      <c r="J420" s="142" t="s">
        <v>1309</v>
      </c>
      <c r="K420" s="127" t="s">
        <v>1296</v>
      </c>
      <c r="L420" s="129" t="s">
        <v>118</v>
      </c>
      <c r="M420" s="129" t="s">
        <v>963</v>
      </c>
      <c r="N420" s="129" t="s">
        <v>50</v>
      </c>
      <c r="O420" s="126" t="s">
        <v>87</v>
      </c>
      <c r="P420" s="142" t="s">
        <v>1300</v>
      </c>
      <c r="Q420" s="130">
        <v>45204</v>
      </c>
      <c r="R420" s="130">
        <v>45473</v>
      </c>
      <c r="S420" s="131"/>
      <c r="T420" s="132"/>
      <c r="U420" s="133" t="s">
        <v>1256</v>
      </c>
      <c r="V420" s="133" t="s">
        <v>90</v>
      </c>
      <c r="W420" s="133">
        <v>1</v>
      </c>
      <c r="AA420" s="124" t="s">
        <v>966</v>
      </c>
      <c r="AB420" s="142" t="s">
        <v>142</v>
      </c>
      <c r="AC420" s="161" t="s">
        <v>50</v>
      </c>
      <c r="AD420" s="134"/>
      <c r="AE420" s="134" t="str">
        <f t="shared" ca="1" si="2"/>
        <v/>
      </c>
      <c r="AF420" s="137">
        <v>1</v>
      </c>
      <c r="AG420" s="126" t="s">
        <v>50</v>
      </c>
      <c r="AH420" s="126" t="s">
        <v>50</v>
      </c>
      <c r="AI420" s="126"/>
      <c r="AJ420" s="126" t="str">
        <f t="shared" ca="1" si="3"/>
        <v>CUMPLIDA</v>
      </c>
      <c r="AK420" s="126" t="e">
        <f t="shared" ca="1" si="22"/>
        <v>#NAME?</v>
      </c>
      <c r="AL420" s="124" t="s">
        <v>1311</v>
      </c>
      <c r="AM420" s="141">
        <v>45566</v>
      </c>
    </row>
    <row r="421" spans="1:39" ht="18.75" customHeight="1">
      <c r="A421" s="127" t="s">
        <v>58</v>
      </c>
      <c r="B421" s="125">
        <v>419</v>
      </c>
      <c r="C421" s="126" t="e">
        <f ca="1">IF(OR(H421&lt;&gt;"", J421&lt;&gt;"", O421&lt;&gt;""),
    _xludf.TEXTJOIN("-", TRUE,
        IF(H421="NO CONFORMIDAD", "NC", IF(H421="OBSERVACIÓN", "OB", "Error")),I421,
IF(O421="CORRECCIÓN", "C", IF(O421="ACCIÓN CORRECTIVA", "AC", IF(O421="ACCIÓN DE MEJORA", "AM","Error"))),
        VLOOKUP(E421, Opciones!A$1:B$13, 2, FALSE),
        VLOOKUP(M421, Opciones!D$1:E$92, 2, FALSE),
        YEAR(G421)
    ),
"")</f>
        <v>#NAME?</v>
      </c>
      <c r="D421" s="126" t="e">
        <f t="shared" ca="1" si="6"/>
        <v>#NAME?</v>
      </c>
      <c r="E421" s="96" t="s">
        <v>44</v>
      </c>
      <c r="F421" s="142" t="s">
        <v>1247</v>
      </c>
      <c r="G421" s="128">
        <v>45131</v>
      </c>
      <c r="H421" s="129" t="s">
        <v>45</v>
      </c>
      <c r="I421" s="188">
        <v>17</v>
      </c>
      <c r="J421" s="127" t="s">
        <v>1312</v>
      </c>
      <c r="K421" s="127" t="s">
        <v>1303</v>
      </c>
      <c r="L421" s="129" t="s">
        <v>118</v>
      </c>
      <c r="M421" s="129" t="s">
        <v>963</v>
      </c>
      <c r="N421" s="129" t="s">
        <v>50</v>
      </c>
      <c r="O421" s="126" t="s">
        <v>87</v>
      </c>
      <c r="P421" s="127" t="s">
        <v>1304</v>
      </c>
      <c r="Q421" s="130">
        <v>45204</v>
      </c>
      <c r="R421" s="130">
        <v>45473</v>
      </c>
      <c r="S421" s="131"/>
      <c r="T421" s="132"/>
      <c r="U421" s="133" t="s">
        <v>1305</v>
      </c>
      <c r="V421" s="133" t="s">
        <v>90</v>
      </c>
      <c r="W421" s="133">
        <v>1</v>
      </c>
      <c r="AA421" s="124" t="s">
        <v>966</v>
      </c>
      <c r="AB421" s="142" t="s">
        <v>142</v>
      </c>
      <c r="AC421" s="161" t="s">
        <v>50</v>
      </c>
      <c r="AD421" s="134"/>
      <c r="AE421" s="134" t="str">
        <f t="shared" ca="1" si="2"/>
        <v/>
      </c>
      <c r="AF421" s="137">
        <v>1</v>
      </c>
      <c r="AG421" s="126" t="s">
        <v>50</v>
      </c>
      <c r="AH421" s="126" t="s">
        <v>50</v>
      </c>
      <c r="AI421" s="126"/>
      <c r="AJ421" s="126" t="str">
        <f t="shared" ca="1" si="3"/>
        <v>CUMPLIDA</v>
      </c>
      <c r="AK421" s="126" t="e">
        <f t="shared" ca="1" si="22"/>
        <v>#NAME?</v>
      </c>
      <c r="AL421" s="124" t="s">
        <v>1313</v>
      </c>
      <c r="AM421" s="141">
        <v>45566</v>
      </c>
    </row>
    <row r="422" spans="1:39" ht="18.75" customHeight="1">
      <c r="A422" s="127" t="s">
        <v>58</v>
      </c>
      <c r="B422" s="125">
        <v>420</v>
      </c>
      <c r="C422" s="126" t="e">
        <f ca="1">IF(OR(H422&lt;&gt;"", J422&lt;&gt;"", O422&lt;&gt;""),
    _xludf.TEXTJOIN("-", TRUE,
        IF(H422="NO CONFORMIDAD", "NC", IF(H422="OBSERVACIÓN", "OB", "Error")),I422,
IF(O422="CORRECCIÓN", "C", IF(O422="ACCIÓN CORRECTIVA", "AC", IF(O422="ACCIÓN DE MEJORA", "AM","Error"))),
        VLOOKUP(E422, Opciones!A$1:B$13, 2, FALSE),
        VLOOKUP(M422, Opciones!D$1:E$92, 2, FALSE),
        YEAR(G422)
    ),
"")</f>
        <v>#NAME?</v>
      </c>
      <c r="D422" s="126" t="e">
        <f t="shared" ca="1" si="6"/>
        <v>#NAME?</v>
      </c>
      <c r="E422" s="96" t="s">
        <v>44</v>
      </c>
      <c r="F422" s="142" t="s">
        <v>1247</v>
      </c>
      <c r="G422" s="128">
        <v>45131</v>
      </c>
      <c r="H422" s="129" t="s">
        <v>45</v>
      </c>
      <c r="I422" s="188">
        <v>17</v>
      </c>
      <c r="J422" s="127" t="s">
        <v>1312</v>
      </c>
      <c r="K422" s="127" t="s">
        <v>1303</v>
      </c>
      <c r="L422" s="129" t="s">
        <v>118</v>
      </c>
      <c r="M422" s="129" t="s">
        <v>963</v>
      </c>
      <c r="N422" s="129" t="s">
        <v>50</v>
      </c>
      <c r="O422" s="126" t="s">
        <v>87</v>
      </c>
      <c r="P422" s="127" t="s">
        <v>1307</v>
      </c>
      <c r="Q422" s="130">
        <v>45204</v>
      </c>
      <c r="R422" s="130">
        <v>45473</v>
      </c>
      <c r="S422" s="131"/>
      <c r="T422" s="132"/>
      <c r="U422" s="133" t="s">
        <v>1256</v>
      </c>
      <c r="V422" s="133" t="s">
        <v>90</v>
      </c>
      <c r="W422" s="133">
        <v>1</v>
      </c>
      <c r="AA422" s="124" t="s">
        <v>966</v>
      </c>
      <c r="AB422" s="142" t="s">
        <v>142</v>
      </c>
      <c r="AC422" s="161" t="s">
        <v>50</v>
      </c>
      <c r="AD422" s="134"/>
      <c r="AE422" s="134" t="str">
        <f t="shared" ca="1" si="2"/>
        <v/>
      </c>
      <c r="AF422" s="137">
        <v>1</v>
      </c>
      <c r="AG422" s="126" t="s">
        <v>50</v>
      </c>
      <c r="AH422" s="126" t="s">
        <v>50</v>
      </c>
      <c r="AI422" s="126"/>
      <c r="AJ422" s="126" t="str">
        <f t="shared" ca="1" si="3"/>
        <v>CUMPLIDA</v>
      </c>
      <c r="AK422" s="126" t="e">
        <f t="shared" ca="1" si="22"/>
        <v>#NAME?</v>
      </c>
      <c r="AL422" s="124" t="s">
        <v>1314</v>
      </c>
      <c r="AM422" s="141">
        <v>45566</v>
      </c>
    </row>
    <row r="423" spans="1:39" ht="18.75" customHeight="1">
      <c r="A423" s="127" t="s">
        <v>58</v>
      </c>
      <c r="B423" s="125">
        <v>421</v>
      </c>
      <c r="C423" s="126" t="e">
        <f ca="1">IF(OR(H423&lt;&gt;"", J423&lt;&gt;"", O423&lt;&gt;""),
    _xludf.TEXTJOIN("-", TRUE,
        IF(H423="NO CONFORMIDAD", "NC", IF(H423="OBSERVACIÓN", "OB", "Error")),I423,
IF(O423="CORRECCIÓN", "C", IF(O423="ACCIÓN CORRECTIVA", "AC", IF(O423="ACCIÓN DE MEJORA", "AM","Error"))),
        VLOOKUP(E423, Opciones!A$1:B$13, 2, FALSE),
        VLOOKUP(M423, Opciones!D$1:E$92, 2, FALSE),
        YEAR(G423)
    ),
"")</f>
        <v>#NAME?</v>
      </c>
      <c r="D423" s="126" t="e">
        <f t="shared" ca="1" si="6"/>
        <v>#NAME?</v>
      </c>
      <c r="E423" s="96" t="s">
        <v>44</v>
      </c>
      <c r="F423" s="142" t="s">
        <v>1247</v>
      </c>
      <c r="G423" s="128">
        <v>45131</v>
      </c>
      <c r="H423" s="129" t="s">
        <v>45</v>
      </c>
      <c r="I423" s="188">
        <v>18</v>
      </c>
      <c r="J423" s="127" t="s">
        <v>1315</v>
      </c>
      <c r="K423" s="127" t="s">
        <v>1296</v>
      </c>
      <c r="L423" s="129" t="s">
        <v>118</v>
      </c>
      <c r="M423" s="129" t="s">
        <v>963</v>
      </c>
      <c r="N423" s="129" t="s">
        <v>50</v>
      </c>
      <c r="O423" s="126" t="s">
        <v>87</v>
      </c>
      <c r="P423" s="127" t="s">
        <v>1297</v>
      </c>
      <c r="Q423" s="130">
        <v>45204</v>
      </c>
      <c r="R423" s="130">
        <v>45381</v>
      </c>
      <c r="S423" s="131"/>
      <c r="T423" s="132"/>
      <c r="U423" s="133" t="s">
        <v>1298</v>
      </c>
      <c r="V423" s="133" t="s">
        <v>90</v>
      </c>
      <c r="W423" s="133">
        <v>1</v>
      </c>
      <c r="AA423" s="124" t="s">
        <v>966</v>
      </c>
      <c r="AB423" s="127" t="s">
        <v>99</v>
      </c>
      <c r="AC423" s="126"/>
      <c r="AD423" s="134"/>
      <c r="AE423" s="134" t="str">
        <f t="shared" ca="1" si="2"/>
        <v/>
      </c>
      <c r="AF423" s="137"/>
      <c r="AG423" s="126"/>
      <c r="AH423" s="126"/>
      <c r="AI423" s="130">
        <v>45494</v>
      </c>
      <c r="AJ423" s="126" t="str">
        <f t="shared" ca="1" si="3"/>
        <v>CERRADA</v>
      </c>
      <c r="AK423" s="126" t="e">
        <f t="shared" ca="1" si="22"/>
        <v>#NAME?</v>
      </c>
      <c r="AL423" s="124" t="s">
        <v>1310</v>
      </c>
      <c r="AM423" s="136"/>
    </row>
    <row r="424" spans="1:39" ht="18.75" customHeight="1">
      <c r="A424" s="127" t="s">
        <v>58</v>
      </c>
      <c r="B424" s="125">
        <v>422</v>
      </c>
      <c r="C424" s="126" t="e">
        <f ca="1">IF(OR(H424&lt;&gt;"", J424&lt;&gt;"", O424&lt;&gt;""),
    _xludf.TEXTJOIN("-", TRUE,
        IF(H424="NO CONFORMIDAD", "NC", IF(H424="OBSERVACIÓN", "OB", "Error")),I424,
IF(O424="CORRECCIÓN", "C", IF(O424="ACCIÓN CORRECTIVA", "AC", IF(O424="ACCIÓN DE MEJORA", "AM","Error"))),
        VLOOKUP(E424, Opciones!A$1:B$13, 2, FALSE),
        VLOOKUP(M424, Opciones!D$1:E$92, 2, FALSE),
        YEAR(G424)
    ),
"")</f>
        <v>#NAME?</v>
      </c>
      <c r="D424" s="126" t="e">
        <f t="shared" ca="1" si="6"/>
        <v>#NAME?</v>
      </c>
      <c r="E424" s="96" t="s">
        <v>44</v>
      </c>
      <c r="F424" s="142" t="s">
        <v>1247</v>
      </c>
      <c r="G424" s="128">
        <v>45131</v>
      </c>
      <c r="H424" s="129" t="s">
        <v>45</v>
      </c>
      <c r="I424" s="188">
        <v>18</v>
      </c>
      <c r="J424" s="127" t="s">
        <v>1315</v>
      </c>
      <c r="K424" s="127" t="s">
        <v>1296</v>
      </c>
      <c r="L424" s="129" t="s">
        <v>118</v>
      </c>
      <c r="M424" s="129" t="s">
        <v>963</v>
      </c>
      <c r="N424" s="129" t="s">
        <v>50</v>
      </c>
      <c r="O424" s="126" t="s">
        <v>87</v>
      </c>
      <c r="P424" s="142" t="s">
        <v>1300</v>
      </c>
      <c r="Q424" s="130">
        <v>45204</v>
      </c>
      <c r="R424" s="130">
        <v>45473</v>
      </c>
      <c r="S424" s="131"/>
      <c r="T424" s="132"/>
      <c r="U424" s="133" t="s">
        <v>1256</v>
      </c>
      <c r="V424" s="133" t="s">
        <v>90</v>
      </c>
      <c r="W424" s="133">
        <v>1</v>
      </c>
      <c r="AA424" s="124" t="s">
        <v>966</v>
      </c>
      <c r="AB424" s="142" t="s">
        <v>58</v>
      </c>
      <c r="AC424" s="161" t="s">
        <v>50</v>
      </c>
      <c r="AD424" s="134"/>
      <c r="AE424" s="134" t="str">
        <f t="shared" ca="1" si="2"/>
        <v/>
      </c>
      <c r="AF424" s="137">
        <v>1</v>
      </c>
      <c r="AG424" s="126" t="s">
        <v>50</v>
      </c>
      <c r="AH424" s="126" t="s">
        <v>50</v>
      </c>
      <c r="AI424" s="126"/>
      <c r="AJ424" s="126" t="str">
        <f t="shared" ca="1" si="3"/>
        <v>CUMPLIDA</v>
      </c>
      <c r="AK424" s="126" t="e">
        <f t="shared" ca="1" si="22"/>
        <v>#NAME?</v>
      </c>
      <c r="AL424" s="124" t="s">
        <v>1316</v>
      </c>
      <c r="AM424" s="136"/>
    </row>
    <row r="425" spans="1:39" ht="18.75" customHeight="1">
      <c r="A425" s="127" t="s">
        <v>58</v>
      </c>
      <c r="B425" s="125">
        <v>423</v>
      </c>
      <c r="C425" s="126" t="e">
        <f ca="1">IF(OR(H425&lt;&gt;"", J425&lt;&gt;"", O425&lt;&gt;""),
    _xludf.TEXTJOIN("-", TRUE,
        IF(H425="NO CONFORMIDAD", "NC", IF(H425="OBSERVACIÓN", "OB", "Error")),I425,
IF(O425="CORRECCIÓN", "C", IF(O425="ACCIÓN CORRECTIVA", "AC", IF(O425="ACCIÓN DE MEJORA", "AM","Error"))),
        VLOOKUP(E425, Opciones!A$1:B$13, 2, FALSE),
        VLOOKUP(M425, Opciones!D$1:E$92, 2, FALSE),
        YEAR(G425)
    ),
"")</f>
        <v>#NAME?</v>
      </c>
      <c r="D425" s="126" t="e">
        <f t="shared" ca="1" si="6"/>
        <v>#NAME?</v>
      </c>
      <c r="E425" s="96" t="s">
        <v>44</v>
      </c>
      <c r="F425" s="142" t="s">
        <v>1247</v>
      </c>
      <c r="G425" s="128">
        <v>45131</v>
      </c>
      <c r="H425" s="129" t="s">
        <v>45</v>
      </c>
      <c r="I425" s="188">
        <v>19</v>
      </c>
      <c r="J425" s="142" t="s">
        <v>1317</v>
      </c>
      <c r="K425" s="127" t="s">
        <v>1318</v>
      </c>
      <c r="L425" s="129" t="s">
        <v>118</v>
      </c>
      <c r="M425" s="129" t="s">
        <v>963</v>
      </c>
      <c r="N425" s="129" t="s">
        <v>50</v>
      </c>
      <c r="O425" s="126" t="s">
        <v>87</v>
      </c>
      <c r="P425" s="142" t="s">
        <v>1319</v>
      </c>
      <c r="Q425" s="130">
        <v>45204</v>
      </c>
      <c r="R425" s="130">
        <v>45473</v>
      </c>
      <c r="S425" s="131"/>
      <c r="T425" s="132"/>
      <c r="U425" s="133" t="s">
        <v>1320</v>
      </c>
      <c r="V425" s="133" t="s">
        <v>90</v>
      </c>
      <c r="W425" s="133">
        <v>1</v>
      </c>
      <c r="AA425" s="124" t="s">
        <v>966</v>
      </c>
      <c r="AB425" s="142" t="s">
        <v>142</v>
      </c>
      <c r="AC425" s="161" t="s">
        <v>50</v>
      </c>
      <c r="AD425" s="134"/>
      <c r="AE425" s="134" t="str">
        <f t="shared" ca="1" si="2"/>
        <v/>
      </c>
      <c r="AF425" s="137">
        <v>1</v>
      </c>
      <c r="AG425" s="126" t="s">
        <v>50</v>
      </c>
      <c r="AH425" s="126" t="s">
        <v>50</v>
      </c>
      <c r="AI425" s="126"/>
      <c r="AJ425" s="126" t="str">
        <f t="shared" ca="1" si="3"/>
        <v>CUMPLIDA</v>
      </c>
      <c r="AK425" s="126" t="e">
        <f t="shared" ca="1" si="22"/>
        <v>#NAME?</v>
      </c>
      <c r="AL425" s="124" t="s">
        <v>1321</v>
      </c>
      <c r="AM425" s="141">
        <v>45566</v>
      </c>
    </row>
    <row r="426" spans="1:39" ht="18.75" customHeight="1">
      <c r="A426" s="127" t="s">
        <v>58</v>
      </c>
      <c r="B426" s="125">
        <v>424</v>
      </c>
      <c r="C426" s="126" t="e">
        <f ca="1">IF(OR(H426&lt;&gt;"", J426&lt;&gt;"", O426&lt;&gt;""),
    _xludf.TEXTJOIN("-", TRUE,
        IF(H426="NO CONFORMIDAD", "NC", IF(H426="OBSERVACIÓN", "OB", "Error")),I426,
IF(O426="CORRECCIÓN", "C", IF(O426="ACCIÓN CORRECTIVA", "AC", IF(O426="ACCIÓN DE MEJORA", "AM","Error"))),
        VLOOKUP(E426, Opciones!A$1:B$13, 2, FALSE),
        VLOOKUP(M426, Opciones!D$1:E$92, 2, FALSE),
        YEAR(G426)
    ),
"")</f>
        <v>#NAME?</v>
      </c>
      <c r="D426" s="126" t="e">
        <f t="shared" ca="1" si="6"/>
        <v>#NAME?</v>
      </c>
      <c r="E426" s="96" t="s">
        <v>44</v>
      </c>
      <c r="F426" s="142" t="s">
        <v>1247</v>
      </c>
      <c r="G426" s="128">
        <v>45131</v>
      </c>
      <c r="H426" s="129" t="s">
        <v>290</v>
      </c>
      <c r="I426" s="188">
        <v>1</v>
      </c>
      <c r="J426" s="127" t="s">
        <v>1322</v>
      </c>
      <c r="K426" s="127" t="s">
        <v>1323</v>
      </c>
      <c r="L426" s="129" t="s">
        <v>118</v>
      </c>
      <c r="M426" s="129" t="s">
        <v>963</v>
      </c>
      <c r="N426" s="129" t="s">
        <v>50</v>
      </c>
      <c r="O426" s="126" t="s">
        <v>255</v>
      </c>
      <c r="P426" s="127" t="s">
        <v>1324</v>
      </c>
      <c r="Q426" s="130">
        <v>45204</v>
      </c>
      <c r="R426" s="130">
        <v>45351</v>
      </c>
      <c r="S426" s="131"/>
      <c r="T426" s="132"/>
      <c r="U426" s="133" t="s">
        <v>1325</v>
      </c>
      <c r="V426" s="133" t="s">
        <v>90</v>
      </c>
      <c r="W426" s="133">
        <v>1</v>
      </c>
      <c r="AA426" s="124" t="s">
        <v>966</v>
      </c>
      <c r="AB426" s="127" t="s">
        <v>142</v>
      </c>
      <c r="AC426" s="126"/>
      <c r="AD426" s="134"/>
      <c r="AE426" s="134" t="str">
        <f t="shared" ca="1" si="2"/>
        <v/>
      </c>
      <c r="AF426" s="137"/>
      <c r="AG426" s="126"/>
      <c r="AH426" s="126"/>
      <c r="AI426" s="130">
        <v>45510</v>
      </c>
      <c r="AJ426" s="126" t="str">
        <f t="shared" ca="1" si="3"/>
        <v>CERRADA</v>
      </c>
      <c r="AK426" s="126" t="e">
        <f t="shared" ca="1" si="22"/>
        <v>#NAME?</v>
      </c>
      <c r="AL426" s="124" t="s">
        <v>1326</v>
      </c>
      <c r="AM426" s="136"/>
    </row>
    <row r="427" spans="1:39" ht="18.75" customHeight="1">
      <c r="A427" s="167" t="s">
        <v>58</v>
      </c>
      <c r="B427" s="125">
        <v>425</v>
      </c>
      <c r="C427" s="164" t="e">
        <f ca="1">IF(OR(H427&lt;&gt;"", J427&lt;&gt;"", O427&lt;&gt;""),
    _xludf.TEXTJOIN("-", TRUE,
        IF(H427="NO CONFORMIDAD", "NC", IF(H427="OBSERVACIÓN", "OB", "Error")),I427,
IF(O427="CORRECCIÓN", "C", IF(O427="ACCIÓN CORRECTIVA", "AC", IF(O427="ACCIÓN DE MEJORA", "AM","Error"))),
        VLOOKUP(E427, Opciones!A$1:B$13, 2, FALSE),
        VLOOKUP(M427, Opciones!D$1:E$92, 2, FALSE),
        YEAR(G427)
    ),
"")</f>
        <v>#NAME?</v>
      </c>
      <c r="D427" s="164" t="e">
        <f t="shared" ca="1" si="6"/>
        <v>#NAME?</v>
      </c>
      <c r="E427" s="165" t="s">
        <v>44</v>
      </c>
      <c r="F427" s="142" t="s">
        <v>1247</v>
      </c>
      <c r="G427" s="166">
        <v>45131</v>
      </c>
      <c r="H427" s="164" t="s">
        <v>290</v>
      </c>
      <c r="I427" s="189">
        <v>2</v>
      </c>
      <c r="J427" s="167" t="s">
        <v>1327</v>
      </c>
      <c r="K427" s="167" t="s">
        <v>1323</v>
      </c>
      <c r="L427" s="164" t="s">
        <v>118</v>
      </c>
      <c r="M427" s="164" t="s">
        <v>963</v>
      </c>
      <c r="N427" s="164" t="s">
        <v>50</v>
      </c>
      <c r="O427" s="164" t="s">
        <v>255</v>
      </c>
      <c r="P427" s="167" t="s">
        <v>1328</v>
      </c>
      <c r="Q427" s="166">
        <v>45204</v>
      </c>
      <c r="R427" s="166">
        <v>45412</v>
      </c>
      <c r="S427" s="167"/>
      <c r="T427" s="168"/>
      <c r="U427" s="169" t="s">
        <v>1329</v>
      </c>
      <c r="V427" s="169" t="s">
        <v>90</v>
      </c>
      <c r="W427" s="169">
        <v>1</v>
      </c>
      <c r="X427" s="167"/>
      <c r="Y427" s="167"/>
      <c r="Z427" s="167"/>
      <c r="AA427" s="163" t="s">
        <v>966</v>
      </c>
      <c r="AB427" s="167"/>
      <c r="AC427" s="170"/>
      <c r="AD427" s="163"/>
      <c r="AE427" s="163" t="str">
        <f t="shared" ca="1" si="2"/>
        <v/>
      </c>
      <c r="AF427" s="171"/>
      <c r="AG427" s="170"/>
      <c r="AH427" s="170"/>
      <c r="AI427" s="170"/>
      <c r="AJ427" s="172">
        <f t="shared" ca="1" si="3"/>
        <v>-336</v>
      </c>
      <c r="AK427" s="172" t="e">
        <f t="shared" ca="1" si="22"/>
        <v>#NAME?</v>
      </c>
      <c r="AL427" s="124" t="s">
        <v>1330</v>
      </c>
      <c r="AM427" s="173"/>
    </row>
    <row r="428" spans="1:39" ht="18.75" customHeight="1">
      <c r="A428" s="127" t="s">
        <v>157</v>
      </c>
      <c r="B428" s="125">
        <v>426</v>
      </c>
      <c r="C428" s="126" t="e">
        <f ca="1">IF(OR(H428&lt;&gt;"", J428&lt;&gt;"", O428&lt;&gt;""),
    _xludf.TEXTJOIN("-", TRUE,
        IF(H428="NO CONFORMIDAD", "NC", IF(H428="OBSERVACIÓN", "OB", "Error")),I428,
IF(O428="CORRECCIÓN", "C", IF(O428="ACCIÓN CORRECTIVA", "AC", IF(O428="ACCIÓN DE MEJORA", "AM","Error"))),
        VLOOKUP(E428, Opciones!A$1:B$13, 2, FALSE),
        VLOOKUP(M428, Opciones!D$1:E$92, 2, FALSE),
        YEAR(G428)
    ),
"")</f>
        <v>#NAME?</v>
      </c>
      <c r="D428" s="126" t="e">
        <f t="shared" ca="1" si="6"/>
        <v>#NAME?</v>
      </c>
      <c r="E428" s="96" t="s">
        <v>363</v>
      </c>
      <c r="F428" s="127" t="str">
        <f t="shared" ref="F428:F445" si="23">IF(OR(E428&lt;&gt;"",L428&lt;&gt;"",M428&lt;&gt;"",G428&lt;&gt;""), CONCATENATE(E428," PROCESO DE ",L428," - ",M428," VIGENCIA "&amp;YEAR(G428)),"")</f>
        <v>EVALUACIÓN AL SISTEMA DE CONTROL INTERNO PROCESO DE EVALUACIÓN INDEPENDIENTE - GRUPO DE CONTROL INTERNO VIGENCIA 2023</v>
      </c>
      <c r="G428" s="128">
        <v>45131</v>
      </c>
      <c r="H428" s="129" t="s">
        <v>45</v>
      </c>
      <c r="I428" s="187"/>
      <c r="J428" s="127" t="s">
        <v>1331</v>
      </c>
      <c r="K428" s="127" t="s">
        <v>1332</v>
      </c>
      <c r="L428" s="129" t="s">
        <v>1333</v>
      </c>
      <c r="M428" s="129" t="s">
        <v>1334</v>
      </c>
      <c r="N428" s="129" t="s">
        <v>50</v>
      </c>
      <c r="O428" s="126" t="s">
        <v>87</v>
      </c>
      <c r="P428" s="127" t="s">
        <v>1335</v>
      </c>
      <c r="Q428" s="130">
        <v>45222</v>
      </c>
      <c r="R428" s="130">
        <v>45260</v>
      </c>
      <c r="S428" s="131"/>
      <c r="T428" s="132"/>
      <c r="U428" s="133" t="s">
        <v>1336</v>
      </c>
      <c r="V428" s="133" t="s">
        <v>90</v>
      </c>
      <c r="W428" s="133">
        <v>1</v>
      </c>
      <c r="AA428" s="124" t="s">
        <v>149</v>
      </c>
      <c r="AB428" s="127" t="s">
        <v>1337</v>
      </c>
      <c r="AC428" s="126"/>
      <c r="AD428" s="134"/>
      <c r="AE428" s="134" t="str">
        <f t="shared" ca="1" si="2"/>
        <v/>
      </c>
      <c r="AF428" s="137"/>
      <c r="AG428" s="126"/>
      <c r="AH428" s="126"/>
      <c r="AI428" s="130">
        <v>45524</v>
      </c>
      <c r="AJ428" s="126" t="str">
        <f t="shared" ca="1" si="3"/>
        <v>CERRADA</v>
      </c>
      <c r="AK428" s="126" t="e">
        <f t="shared" ca="1" si="22"/>
        <v>#NAME?</v>
      </c>
      <c r="AL428" s="124" t="s">
        <v>1338</v>
      </c>
      <c r="AM428" s="136"/>
    </row>
    <row r="429" spans="1:39" ht="18.75" customHeight="1">
      <c r="A429" s="127" t="s">
        <v>157</v>
      </c>
      <c r="B429" s="125">
        <v>427</v>
      </c>
      <c r="C429" s="126" t="e">
        <f ca="1">IF(OR(H429&lt;&gt;"", J429&lt;&gt;"", O429&lt;&gt;""),
    _xludf.TEXTJOIN("-", TRUE,
        IF(H429="NO CONFORMIDAD", "NC", IF(H429="OBSERVACIÓN", "OB", "Error")),I429,
IF(O429="CORRECCIÓN", "C", IF(O429="ACCIÓN CORRECTIVA", "AC", IF(O429="ACCIÓN DE MEJORA", "AM","Error"))),
        VLOOKUP(E429, Opciones!A$1:B$13, 2, FALSE),
        VLOOKUP(M429, Opciones!D$1:E$92, 2, FALSE),
        YEAR(G429)
    ),
"")</f>
        <v>#NAME?</v>
      </c>
      <c r="D429" s="126" t="e">
        <f t="shared" ca="1" si="6"/>
        <v>#NAME?</v>
      </c>
      <c r="E429" s="96" t="s">
        <v>363</v>
      </c>
      <c r="F429" s="127" t="str">
        <f t="shared" si="23"/>
        <v>EVALUACIÓN AL SISTEMA DE CONTROL INTERNO PROCESO DE EVALUACIÓN INDEPENDIENTE - GRUPO DE CONTROL INTERNO VIGENCIA 2023</v>
      </c>
      <c r="G429" s="128">
        <v>45131</v>
      </c>
      <c r="H429" s="129" t="s">
        <v>45</v>
      </c>
      <c r="I429" s="187"/>
      <c r="J429" s="127" t="s">
        <v>1331</v>
      </c>
      <c r="K429" s="127" t="s">
        <v>1332</v>
      </c>
      <c r="L429" s="129" t="s">
        <v>1333</v>
      </c>
      <c r="M429" s="129" t="s">
        <v>1334</v>
      </c>
      <c r="N429" s="129" t="s">
        <v>50</v>
      </c>
      <c r="O429" s="126" t="s">
        <v>87</v>
      </c>
      <c r="P429" s="127" t="s">
        <v>1339</v>
      </c>
      <c r="Q429" s="130">
        <v>45222</v>
      </c>
      <c r="R429" s="130">
        <v>45291</v>
      </c>
      <c r="S429" s="131"/>
      <c r="T429" s="132"/>
      <c r="U429" s="133" t="s">
        <v>1340</v>
      </c>
      <c r="V429" s="133" t="s">
        <v>90</v>
      </c>
      <c r="W429" s="133">
        <v>1</v>
      </c>
      <c r="AA429" s="124" t="s">
        <v>149</v>
      </c>
      <c r="AB429" s="127" t="s">
        <v>1337</v>
      </c>
      <c r="AC429" s="126"/>
      <c r="AD429" s="134"/>
      <c r="AE429" s="134" t="str">
        <f t="shared" ca="1" si="2"/>
        <v/>
      </c>
      <c r="AF429" s="137"/>
      <c r="AG429" s="126"/>
      <c r="AH429" s="126"/>
      <c r="AI429" s="130">
        <v>45524</v>
      </c>
      <c r="AJ429" s="126" t="str">
        <f t="shared" ca="1" si="3"/>
        <v>CERRADA</v>
      </c>
      <c r="AK429" s="126" t="e">
        <f t="shared" ca="1" si="22"/>
        <v>#NAME?</v>
      </c>
      <c r="AL429" s="124" t="s">
        <v>1341</v>
      </c>
      <c r="AM429" s="136"/>
    </row>
    <row r="430" spans="1:39" ht="18.75" customHeight="1">
      <c r="A430" s="127" t="s">
        <v>157</v>
      </c>
      <c r="B430" s="125">
        <v>428</v>
      </c>
      <c r="C430" s="126" t="e">
        <f ca="1">IF(OR(H430&lt;&gt;"", J430&lt;&gt;"", O430&lt;&gt;""),
    _xludf.TEXTJOIN("-", TRUE,
        IF(H430="NO CONFORMIDAD", "NC", IF(H430="OBSERVACIÓN", "OB", "Error")),I430,
IF(O430="CORRECCIÓN", "C", IF(O430="ACCIÓN CORRECTIVA", "AC", IF(O430="ACCIÓN DE MEJORA", "AM","Error"))),
        VLOOKUP(E430, Opciones!A$1:B$13, 2, FALSE),
        VLOOKUP(M430, Opciones!D$1:E$92, 2, FALSE),
        YEAR(G430)
    ),
"")</f>
        <v>#NAME?</v>
      </c>
      <c r="D430" s="126" t="e">
        <f t="shared" ca="1" si="6"/>
        <v>#NAME?</v>
      </c>
      <c r="E430" s="96" t="s">
        <v>363</v>
      </c>
      <c r="F430" s="127" t="str">
        <f t="shared" si="23"/>
        <v>EVALUACIÓN AL SISTEMA DE CONTROL INTERNO PROCESO DE TALENTO HUMANO - GRUPO DE GESTIÓN HUMANA VIGENCIA 2023</v>
      </c>
      <c r="G430" s="128">
        <v>45155</v>
      </c>
      <c r="H430" s="129" t="s">
        <v>45</v>
      </c>
      <c r="I430" s="187">
        <v>3</v>
      </c>
      <c r="J430" s="127" t="s">
        <v>1342</v>
      </c>
      <c r="K430" s="127" t="s">
        <v>1343</v>
      </c>
      <c r="L430" s="129" t="s">
        <v>167</v>
      </c>
      <c r="M430" s="129" t="s">
        <v>168</v>
      </c>
      <c r="N430" s="129"/>
      <c r="O430" s="126" t="s">
        <v>87</v>
      </c>
      <c r="P430" s="127" t="s">
        <v>1344</v>
      </c>
      <c r="Q430" s="130">
        <v>45238</v>
      </c>
      <c r="R430" s="130">
        <v>45260</v>
      </c>
      <c r="S430" s="159">
        <v>45828</v>
      </c>
      <c r="T430" s="174" t="s">
        <v>170</v>
      </c>
      <c r="U430" s="133" t="s">
        <v>424</v>
      </c>
      <c r="V430" s="133" t="s">
        <v>90</v>
      </c>
      <c r="W430" s="133">
        <v>1</v>
      </c>
      <c r="AA430" s="124" t="s">
        <v>149</v>
      </c>
      <c r="AB430" s="131"/>
      <c r="AC430" s="126"/>
      <c r="AD430" s="134"/>
      <c r="AE430" s="134" t="str">
        <f t="shared" ca="1" si="2"/>
        <v/>
      </c>
      <c r="AF430" s="137"/>
      <c r="AG430" s="126"/>
      <c r="AH430" s="126"/>
      <c r="AI430" s="126"/>
      <c r="AJ430" s="126">
        <f t="shared" ca="1" si="3"/>
        <v>-168</v>
      </c>
      <c r="AK430" s="126" t="e">
        <f t="shared" ca="1" si="22"/>
        <v>#NAME?</v>
      </c>
      <c r="AL430" s="124" t="s">
        <v>1345</v>
      </c>
      <c r="AM430" s="136"/>
    </row>
    <row r="431" spans="1:39" ht="18.75" customHeight="1">
      <c r="A431" s="127" t="s">
        <v>157</v>
      </c>
      <c r="B431" s="125">
        <v>429</v>
      </c>
      <c r="C431" s="126" t="e">
        <f ca="1">IF(OR(H431&lt;&gt;"", J431&lt;&gt;"", O431&lt;&gt;""),
    _xludf.TEXTJOIN("-", TRUE,
        IF(H431="NO CONFORMIDAD", "NC", IF(H431="OBSERVACIÓN", "OB", "Error")),I431,
IF(O431="CORRECCIÓN", "C", IF(O431="ACCIÓN CORRECTIVA", "AC", IF(O431="ACCIÓN DE MEJORA", "AM","Error"))),
        VLOOKUP(E431, Opciones!A$1:B$13, 2, FALSE),
        VLOOKUP(M431, Opciones!D$1:E$92, 2, FALSE),
        YEAR(G431)
    ),
"")</f>
        <v>#NAME?</v>
      </c>
      <c r="D431" s="126" t="e">
        <f t="shared" ca="1" si="6"/>
        <v>#NAME?</v>
      </c>
      <c r="E431" s="96" t="s">
        <v>1346</v>
      </c>
      <c r="F431" s="127" t="str">
        <f t="shared" si="23"/>
        <v>SALIDA NO CONFORME PROCESO DE SERVICIO AL CIUDADANO - GRUPO DE GESTIÓN DEL CONOCIMIENTO E INNOVACIÓN VIGENCIA 2023</v>
      </c>
      <c r="G431" s="128">
        <v>45218</v>
      </c>
      <c r="H431" s="129" t="s">
        <v>45</v>
      </c>
      <c r="I431" s="187"/>
      <c r="J431" s="127" t="s">
        <v>1347</v>
      </c>
      <c r="K431" s="127" t="s">
        <v>1348</v>
      </c>
      <c r="L431" s="129" t="s">
        <v>653</v>
      </c>
      <c r="M431" s="129" t="s">
        <v>1349</v>
      </c>
      <c r="N431" s="129" t="s">
        <v>444</v>
      </c>
      <c r="O431" s="126" t="s">
        <v>87</v>
      </c>
      <c r="P431" s="127" t="s">
        <v>1350</v>
      </c>
      <c r="Q431" s="130">
        <v>45261</v>
      </c>
      <c r="R431" s="130">
        <v>45291</v>
      </c>
      <c r="S431" s="131"/>
      <c r="T431" s="132"/>
      <c r="U431" s="133" t="s">
        <v>1351</v>
      </c>
      <c r="V431" s="133" t="s">
        <v>84</v>
      </c>
      <c r="W431" s="133">
        <v>100</v>
      </c>
      <c r="AA431" s="134"/>
      <c r="AB431" s="127" t="s">
        <v>142</v>
      </c>
      <c r="AC431" s="126"/>
      <c r="AD431" s="134"/>
      <c r="AE431" s="134" t="str">
        <f t="shared" ca="1" si="2"/>
        <v/>
      </c>
      <c r="AF431" s="137"/>
      <c r="AG431" s="126"/>
      <c r="AH431" s="126"/>
      <c r="AI431" s="126"/>
      <c r="AJ431" s="126">
        <f t="shared" ca="1" si="3"/>
        <v>-457</v>
      </c>
      <c r="AK431" s="126" t="e">
        <f t="shared" ca="1" si="22"/>
        <v>#NAME?</v>
      </c>
      <c r="AL431" s="124" t="s">
        <v>1352</v>
      </c>
      <c r="AM431" s="136"/>
    </row>
    <row r="432" spans="1:39" ht="18.75" customHeight="1">
      <c r="A432" s="127" t="s">
        <v>142</v>
      </c>
      <c r="B432" s="125">
        <v>430</v>
      </c>
      <c r="C432" s="126" t="e">
        <f ca="1">IF(OR(H432&lt;&gt;"", J432&lt;&gt;"", O432&lt;&gt;""),
    _xludf.TEXTJOIN("-", TRUE,
        IF(H432="NO CONFORMIDAD", "NC", IF(H432="OBSERVACIÓN", "OB", "Error")),I432,
IF(O432="CORRECCIÓN", "C", IF(O432="ACCIÓN CORRECTIVA", "AC", IF(O432="ACCIÓN DE MEJORA", "AM","Error"))),
        VLOOKUP(E432, Opciones!A$1:B$13, 2, FALSE),
        VLOOKUP(M432, Opciones!D$1:E$92, 2, FALSE),
        YEAR(G432)
    ),
"")</f>
        <v>#NAME?</v>
      </c>
      <c r="D432" s="126" t="e">
        <f t="shared" ca="1" si="6"/>
        <v>#NAME?</v>
      </c>
      <c r="E432" s="96" t="s">
        <v>1346</v>
      </c>
      <c r="F432" s="127" t="str">
        <f t="shared" si="23"/>
        <v>SALIDA NO CONFORME PROCESO DE ADMINISTRACIÓN Y MANEJO DE ÁREAS PROTEGIDAS - GRUPO DE PLANEACIÓN Y MANEJO VIGENCIA 2023</v>
      </c>
      <c r="G432" s="128">
        <v>45218</v>
      </c>
      <c r="H432" s="129" t="s">
        <v>45</v>
      </c>
      <c r="I432" s="187">
        <v>2</v>
      </c>
      <c r="J432" s="127" t="s">
        <v>1353</v>
      </c>
      <c r="K432" s="127" t="s">
        <v>1354</v>
      </c>
      <c r="L432" s="129" t="s">
        <v>48</v>
      </c>
      <c r="M432" s="129" t="s">
        <v>146</v>
      </c>
      <c r="N432" s="129" t="s">
        <v>444</v>
      </c>
      <c r="O432" s="126" t="s">
        <v>87</v>
      </c>
      <c r="P432" s="127" t="s">
        <v>1355</v>
      </c>
      <c r="Q432" s="130">
        <v>45275</v>
      </c>
      <c r="R432" s="130">
        <v>45503</v>
      </c>
      <c r="S432" s="131"/>
      <c r="T432" s="132"/>
      <c r="U432" s="133" t="s">
        <v>1356</v>
      </c>
      <c r="V432" s="133" t="s">
        <v>90</v>
      </c>
      <c r="W432" s="133">
        <v>1</v>
      </c>
      <c r="AA432" s="134"/>
      <c r="AB432" s="131"/>
      <c r="AC432" s="126"/>
      <c r="AD432" s="134"/>
      <c r="AE432" s="134" t="str">
        <f t="shared" ca="1" si="2"/>
        <v/>
      </c>
      <c r="AF432" s="137"/>
      <c r="AG432" s="126"/>
      <c r="AH432" s="126"/>
      <c r="AI432" s="130">
        <v>45238</v>
      </c>
      <c r="AJ432" s="126" t="str">
        <f t="shared" ca="1" si="3"/>
        <v>CERRADA</v>
      </c>
      <c r="AK432" s="126" t="e">
        <f t="shared" ca="1" si="22"/>
        <v>#NAME?</v>
      </c>
      <c r="AL432" s="124" t="s">
        <v>150</v>
      </c>
      <c r="AM432" s="136"/>
    </row>
    <row r="433" spans="1:39" ht="18.75" customHeight="1">
      <c r="A433" s="131"/>
      <c r="B433" s="125">
        <v>431</v>
      </c>
      <c r="C433" s="126" t="e">
        <f ca="1">IF(OR(H433&lt;&gt;"", J433&lt;&gt;"", O433&lt;&gt;""),
    _xludf.TEXTJOIN("-", TRUE,
        IF(H433="NO CONFORMIDAD", "NC", IF(H433="OBSERVACIÓN", "OB", "Error")),I433,
IF(O433="CORRECCIÓN", "C", IF(O433="ACCIÓN CORRECTIVA", "AC", IF(O433="ACCIÓN DE MEJORA", "AM","Error"))),
        VLOOKUP(E433, Opciones!A$1:B$13, 2, FALSE),
        VLOOKUP(M433, Opciones!D$1:E$92, 2, FALSE),
        YEAR(G433)
    ),
"")</f>
        <v>#NAME?</v>
      </c>
      <c r="D433" s="126" t="e">
        <f t="shared" ca="1" si="6"/>
        <v>#NAME?</v>
      </c>
      <c r="E433" s="96" t="s">
        <v>1357</v>
      </c>
      <c r="F433" s="127" t="str">
        <f t="shared" si="23"/>
        <v>AUDITORÍA AL SISTEMA DE GESTIÓN INTEGRADO PROCESO DE RECURSOS FÍSICOS E INFRAESTRUCTURA - PARQUE NACIONAL NATURAL SERRANÍA DE CHIRIBIQUETE VIGENCIA 2023</v>
      </c>
      <c r="G433" s="128">
        <v>45137</v>
      </c>
      <c r="H433" s="129" t="s">
        <v>45</v>
      </c>
      <c r="I433" s="187">
        <v>12</v>
      </c>
      <c r="J433" s="127" t="s">
        <v>1358</v>
      </c>
      <c r="K433" s="127" t="s">
        <v>1359</v>
      </c>
      <c r="L433" s="129" t="s">
        <v>132</v>
      </c>
      <c r="M433" s="129" t="s">
        <v>1360</v>
      </c>
      <c r="N433" s="129" t="s">
        <v>50</v>
      </c>
      <c r="O433" s="126" t="s">
        <v>51</v>
      </c>
      <c r="P433" s="127" t="s">
        <v>1361</v>
      </c>
      <c r="Q433" s="130">
        <v>45232</v>
      </c>
      <c r="R433" s="130">
        <v>45291</v>
      </c>
      <c r="S433" s="131"/>
      <c r="T433" s="132"/>
      <c r="U433" s="133" t="s">
        <v>1362</v>
      </c>
      <c r="V433" s="133" t="s">
        <v>90</v>
      </c>
      <c r="W433" s="133">
        <v>2</v>
      </c>
      <c r="AA433" s="124" t="s">
        <v>1106</v>
      </c>
      <c r="AB433" s="131"/>
      <c r="AC433" s="126"/>
      <c r="AD433" s="134"/>
      <c r="AE433" s="134" t="str">
        <f t="shared" ca="1" si="2"/>
        <v/>
      </c>
      <c r="AF433" s="137"/>
      <c r="AG433" s="126"/>
      <c r="AH433" s="126"/>
      <c r="AI433" s="126"/>
      <c r="AJ433" s="126">
        <f t="shared" ca="1" si="3"/>
        <v>-457</v>
      </c>
      <c r="AK433" s="126" t="e">
        <f t="shared" ca="1" si="22"/>
        <v>#NAME?</v>
      </c>
      <c r="AL433" s="124" t="s">
        <v>1363</v>
      </c>
      <c r="AM433" s="136"/>
    </row>
    <row r="434" spans="1:39" ht="18.75" customHeight="1">
      <c r="A434" s="131"/>
      <c r="B434" s="125">
        <v>432</v>
      </c>
      <c r="C434" s="126" t="e">
        <f ca="1">IF(OR(H434&lt;&gt;"", J434&lt;&gt;"", O434&lt;&gt;""),
    _xludf.TEXTJOIN("-", TRUE,
        IF(H434="NO CONFORMIDAD", "NC", IF(H434="OBSERVACIÓN", "OB", "Error")),I434,
IF(O434="CORRECCIÓN", "C", IF(O434="ACCIÓN CORRECTIVA", "AC", IF(O434="ACCIÓN DE MEJORA", "AM","Error"))),
        VLOOKUP(E434, Opciones!A$1:B$13, 2, FALSE),
        VLOOKUP(M434, Opciones!D$1:E$92, 2, FALSE),
        YEAR(G434)
    ),
"")</f>
        <v>#NAME?</v>
      </c>
      <c r="D434" s="126" t="e">
        <f t="shared" ca="1" si="6"/>
        <v>#NAME?</v>
      </c>
      <c r="E434" s="96" t="s">
        <v>1357</v>
      </c>
      <c r="F434" s="127" t="str">
        <f t="shared" si="23"/>
        <v>AUDITORÍA AL SISTEMA DE GESTIÓN INTEGRADO PROCESO DE RECURSOS FÍSICOS E INFRAESTRUCTURA - PARQUE NACIONAL NATURAL SERRANÍA DE CHIRIBIQUETE VIGENCIA 2023</v>
      </c>
      <c r="G434" s="128">
        <v>45137</v>
      </c>
      <c r="H434" s="129" t="s">
        <v>45</v>
      </c>
      <c r="I434" s="187">
        <v>12</v>
      </c>
      <c r="J434" s="127" t="s">
        <v>1358</v>
      </c>
      <c r="K434" s="127" t="s">
        <v>1359</v>
      </c>
      <c r="L434" s="129" t="s">
        <v>132</v>
      </c>
      <c r="M434" s="129" t="s">
        <v>1360</v>
      </c>
      <c r="N434" s="129" t="s">
        <v>50</v>
      </c>
      <c r="O434" s="126" t="s">
        <v>87</v>
      </c>
      <c r="P434" s="127" t="s">
        <v>1364</v>
      </c>
      <c r="Q434" s="130">
        <v>45232</v>
      </c>
      <c r="R434" s="130">
        <v>45291</v>
      </c>
      <c r="S434" s="131"/>
      <c r="T434" s="132"/>
      <c r="U434" s="133" t="s">
        <v>1365</v>
      </c>
      <c r="V434" s="133" t="s">
        <v>90</v>
      </c>
      <c r="W434" s="133">
        <v>1</v>
      </c>
      <c r="AA434" s="124" t="s">
        <v>1106</v>
      </c>
      <c r="AB434" s="131"/>
      <c r="AC434" s="126"/>
      <c r="AD434" s="134"/>
      <c r="AE434" s="134" t="str">
        <f t="shared" ca="1" si="2"/>
        <v/>
      </c>
      <c r="AF434" s="137"/>
      <c r="AG434" s="126"/>
      <c r="AH434" s="126"/>
      <c r="AI434" s="126"/>
      <c r="AJ434" s="126">
        <f t="shared" ca="1" si="3"/>
        <v>-457</v>
      </c>
      <c r="AK434" s="126" t="e">
        <f t="shared" ca="1" si="22"/>
        <v>#NAME?</v>
      </c>
      <c r="AL434" s="124" t="s">
        <v>1363</v>
      </c>
      <c r="AM434" s="136"/>
    </row>
    <row r="435" spans="1:39" ht="18.75" customHeight="1">
      <c r="A435" s="142" t="s">
        <v>107</v>
      </c>
      <c r="B435" s="125">
        <v>433</v>
      </c>
      <c r="C435" s="126" t="e">
        <f ca="1">IF(OR(H435&lt;&gt;"", J435&lt;&gt;"", O435&lt;&gt;""),
    _xludf.TEXTJOIN("-", TRUE,
        IF(H435="NO CONFORMIDAD", "NC", IF(H435="OBSERVACIÓN", "OB", "Error")),I435,
IF(O435="CORRECCIÓN", "C", IF(O435="ACCIÓN CORRECTIVA", "AC", IF(O435="ACCIÓN DE MEJORA", "AM","Error"))),
        VLOOKUP(E435, Opciones!A$1:B$13, 2, FALSE),
        VLOOKUP(M435, Opciones!D$1:E$92, 2, FALSE),
        YEAR(G435)
    ),
"")</f>
        <v>#NAME?</v>
      </c>
      <c r="D435" s="126" t="e">
        <f t="shared" ca="1" si="6"/>
        <v>#NAME?</v>
      </c>
      <c r="E435" s="96" t="s">
        <v>44</v>
      </c>
      <c r="F435" s="127" t="str">
        <f t="shared" si="23"/>
        <v>AUDITORÍA INTERNA PROCESO DE RECURSOS FÍSICOS E INFRAESTRUCTURA - GRUPO DE PROCESOS CORPORATIVOS VIGENCIA 2023</v>
      </c>
      <c r="G435" s="128">
        <v>45042</v>
      </c>
      <c r="H435" s="129" t="s">
        <v>290</v>
      </c>
      <c r="I435" s="187">
        <v>1</v>
      </c>
      <c r="J435" s="142" t="s">
        <v>1366</v>
      </c>
      <c r="K435" s="142" t="s">
        <v>1088</v>
      </c>
      <c r="L435" s="129" t="s">
        <v>132</v>
      </c>
      <c r="M435" s="129" t="s">
        <v>333</v>
      </c>
      <c r="N435" s="129" t="s">
        <v>50</v>
      </c>
      <c r="O435" s="126" t="s">
        <v>255</v>
      </c>
      <c r="P435" s="142" t="s">
        <v>1367</v>
      </c>
      <c r="Q435" s="130">
        <v>45191</v>
      </c>
      <c r="R435" s="130">
        <v>45381</v>
      </c>
      <c r="S435" s="131"/>
      <c r="T435" s="132"/>
      <c r="U435" s="133" t="s">
        <v>1368</v>
      </c>
      <c r="V435" s="133" t="s">
        <v>90</v>
      </c>
      <c r="W435" s="133">
        <v>1</v>
      </c>
      <c r="AA435" s="124" t="s">
        <v>1106</v>
      </c>
      <c r="AB435" s="142" t="s">
        <v>107</v>
      </c>
      <c r="AC435" s="126" t="s">
        <v>50</v>
      </c>
      <c r="AD435" s="134"/>
      <c r="AE435" s="134" t="str">
        <f t="shared" ca="1" si="2"/>
        <v/>
      </c>
      <c r="AF435" s="137">
        <v>1</v>
      </c>
      <c r="AG435" s="126" t="s">
        <v>50</v>
      </c>
      <c r="AH435" s="126" t="s">
        <v>50</v>
      </c>
      <c r="AI435" s="126"/>
      <c r="AJ435" s="126" t="str">
        <f t="shared" ca="1" si="3"/>
        <v>CUMPLIDA</v>
      </c>
      <c r="AK435" s="126" t="e">
        <f t="shared" ca="1" si="22"/>
        <v>#NAME?</v>
      </c>
      <c r="AL435" s="124" t="s">
        <v>1369</v>
      </c>
      <c r="AM435" s="141">
        <v>45547</v>
      </c>
    </row>
    <row r="436" spans="1:39" ht="18.75" customHeight="1">
      <c r="A436" s="142" t="s">
        <v>107</v>
      </c>
      <c r="B436" s="125">
        <v>434</v>
      </c>
      <c r="C436" s="126" t="e">
        <f ca="1">IF(OR(H436&lt;&gt;"", J436&lt;&gt;"", O436&lt;&gt;""),
    _xludf.TEXTJOIN("-", TRUE,
        IF(H436="NO CONFORMIDAD", "NC", IF(H436="OBSERVACIÓN", "OB", "Error")),I436,
IF(O436="CORRECCIÓN", "C", IF(O436="ACCIÓN CORRECTIVA", "AC", IF(O436="ACCIÓN DE MEJORA", "AM","Error"))),
        VLOOKUP(E436, Opciones!A$1:B$13, 2, FALSE),
        VLOOKUP(M436, Opciones!D$1:E$92, 2, FALSE),
        YEAR(G436)
    ),
"")</f>
        <v>#NAME?</v>
      </c>
      <c r="D436" s="126" t="e">
        <f t="shared" ca="1" si="6"/>
        <v>#NAME?</v>
      </c>
      <c r="E436" s="96" t="s">
        <v>44</v>
      </c>
      <c r="F436" s="127" t="str">
        <f t="shared" si="23"/>
        <v>AUDITORÍA INTERNA PROCESO DE RECURSOS FÍSICOS E INFRAESTRUCTURA - GRUPO DE PROCESOS CORPORATIVOS VIGENCIA 2023</v>
      </c>
      <c r="G436" s="128">
        <v>45042</v>
      </c>
      <c r="H436" s="129" t="s">
        <v>290</v>
      </c>
      <c r="I436" s="187">
        <v>2</v>
      </c>
      <c r="J436" s="142" t="s">
        <v>1370</v>
      </c>
      <c r="K436" s="142" t="s">
        <v>1088</v>
      </c>
      <c r="L436" s="129" t="s">
        <v>132</v>
      </c>
      <c r="M436" s="129" t="s">
        <v>333</v>
      </c>
      <c r="N436" s="129" t="s">
        <v>50</v>
      </c>
      <c r="O436" s="126" t="s">
        <v>255</v>
      </c>
      <c r="P436" s="142" t="s">
        <v>1371</v>
      </c>
      <c r="Q436" s="130">
        <v>45191</v>
      </c>
      <c r="R436" s="130">
        <v>45290</v>
      </c>
      <c r="S436" s="131"/>
      <c r="T436" s="132"/>
      <c r="U436" s="133" t="s">
        <v>1372</v>
      </c>
      <c r="V436" s="133" t="s">
        <v>90</v>
      </c>
      <c r="W436" s="133">
        <v>1</v>
      </c>
      <c r="AA436" s="124" t="s">
        <v>1106</v>
      </c>
      <c r="AB436" s="142" t="s">
        <v>107</v>
      </c>
      <c r="AC436" s="126" t="s">
        <v>50</v>
      </c>
      <c r="AD436" s="134"/>
      <c r="AE436" s="134" t="str">
        <f t="shared" ca="1" si="2"/>
        <v/>
      </c>
      <c r="AF436" s="137">
        <v>1</v>
      </c>
      <c r="AG436" s="126" t="s">
        <v>50</v>
      </c>
      <c r="AH436" s="126" t="s">
        <v>50</v>
      </c>
      <c r="AI436" s="126"/>
      <c r="AJ436" s="126" t="str">
        <f t="shared" ca="1" si="3"/>
        <v>CUMPLIDA</v>
      </c>
      <c r="AK436" s="126" t="e">
        <f t="shared" ca="1" si="22"/>
        <v>#NAME?</v>
      </c>
      <c r="AL436" s="124" t="s">
        <v>1369</v>
      </c>
      <c r="AM436" s="141">
        <v>45547</v>
      </c>
    </row>
    <row r="437" spans="1:39" ht="18.75" customHeight="1">
      <c r="A437" s="142" t="s">
        <v>107</v>
      </c>
      <c r="B437" s="125">
        <v>435</v>
      </c>
      <c r="C437" s="126" t="e">
        <f ca="1">IF(OR(H437&lt;&gt;"", J437&lt;&gt;"", O437&lt;&gt;""),
    _xludf.TEXTJOIN("-", TRUE,
        IF(H437="NO CONFORMIDAD", "NC", IF(H437="OBSERVACIÓN", "OB", "Error")),I437,
IF(O437="CORRECCIÓN", "C", IF(O437="ACCIÓN CORRECTIVA", "AC", IF(O437="ACCIÓN DE MEJORA", "AM","Error"))),
        VLOOKUP(E437, Opciones!A$1:B$13, 2, FALSE),
        VLOOKUP(M437, Opciones!D$1:E$92, 2, FALSE),
        YEAR(G437)
    ),
"")</f>
        <v>#NAME?</v>
      </c>
      <c r="D437" s="126" t="str">
        <f t="shared" si="6"/>
        <v>ABIERTA</v>
      </c>
      <c r="E437" s="96" t="s">
        <v>44</v>
      </c>
      <c r="F437" s="127" t="str">
        <f t="shared" si="23"/>
        <v>AUDITORÍA INTERNA PROCESO DE RECURSOS FÍSICOS E INFRAESTRUCTURA - GRUPO DE PROCESOS CORPORATIVOS VIGENCIA 2023</v>
      </c>
      <c r="G437" s="128">
        <v>45042</v>
      </c>
      <c r="H437" s="129" t="s">
        <v>290</v>
      </c>
      <c r="I437" s="187">
        <v>3</v>
      </c>
      <c r="J437" s="142" t="s">
        <v>1373</v>
      </c>
      <c r="K437" s="142" t="s">
        <v>1088</v>
      </c>
      <c r="L437" s="129" t="s">
        <v>132</v>
      </c>
      <c r="M437" s="129" t="s">
        <v>333</v>
      </c>
      <c r="N437" s="129" t="s">
        <v>50</v>
      </c>
      <c r="O437" s="126" t="s">
        <v>255</v>
      </c>
      <c r="P437" s="142" t="s">
        <v>1374</v>
      </c>
      <c r="Q437" s="130">
        <v>45191</v>
      </c>
      <c r="R437" s="130">
        <v>45290</v>
      </c>
      <c r="S437" s="159">
        <v>45565</v>
      </c>
      <c r="T437" s="160" t="s">
        <v>1375</v>
      </c>
      <c r="U437" s="133" t="s">
        <v>1376</v>
      </c>
      <c r="V437" s="133" t="s">
        <v>90</v>
      </c>
      <c r="W437" s="133">
        <v>1</v>
      </c>
      <c r="AA437" s="124" t="s">
        <v>1106</v>
      </c>
      <c r="AB437" s="142" t="s">
        <v>107</v>
      </c>
      <c r="AC437" s="126" t="s">
        <v>50</v>
      </c>
      <c r="AD437" s="134"/>
      <c r="AE437" s="134" t="str">
        <f t="shared" ca="1" si="2"/>
        <v/>
      </c>
      <c r="AF437" s="137"/>
      <c r="AG437" s="126" t="s">
        <v>50</v>
      </c>
      <c r="AH437" s="126" t="s">
        <v>50</v>
      </c>
      <c r="AI437" s="126"/>
      <c r="AJ437" s="126">
        <f t="shared" ca="1" si="3"/>
        <v>-168</v>
      </c>
      <c r="AK437" s="126" t="s">
        <v>1253</v>
      </c>
      <c r="AL437" s="124" t="s">
        <v>1377</v>
      </c>
      <c r="AM437" s="141">
        <v>45547</v>
      </c>
    </row>
    <row r="438" spans="1:39" ht="18.75" customHeight="1">
      <c r="A438" s="127" t="s">
        <v>107</v>
      </c>
      <c r="B438" s="125">
        <v>436</v>
      </c>
      <c r="C438" s="126" t="e">
        <f ca="1">IF(OR(H438&lt;&gt;"", J438&lt;&gt;"", O438&lt;&gt;""),
    _xludf.TEXTJOIN("-", TRUE,
        IF(H438="NO CONFORMIDAD", "NC", IF(H438="OBSERVACIÓN", "OB", "Error")),I438,
IF(O438="CORRECCIÓN", "C", IF(O438="ACCIÓN CORRECTIVA", "AC", IF(O438="ACCIÓN DE MEJORA", "AM","Error"))),
        VLOOKUP(E438, Opciones!A$1:B$13, 2, FALSE),
        VLOOKUP(M438, Opciones!D$1:E$92, 2, FALSE),
        YEAR(G438)
    ),
"")</f>
        <v>#NAME?</v>
      </c>
      <c r="D438" s="126" t="e">
        <f t="shared" ca="1" si="6"/>
        <v>#NAME?</v>
      </c>
      <c r="E438" s="96" t="s">
        <v>44</v>
      </c>
      <c r="F438" s="127" t="str">
        <f t="shared" si="23"/>
        <v>AUDITORÍA INTERNA PROCESO DE RECURSOS FÍSICOS E INFRAESTRUCTURA - GRUPO DE PROCESOS CORPORATIVOS VIGENCIA 2023</v>
      </c>
      <c r="G438" s="128">
        <v>45042</v>
      </c>
      <c r="H438" s="129" t="s">
        <v>45</v>
      </c>
      <c r="I438" s="187">
        <v>3</v>
      </c>
      <c r="J438" s="127" t="s">
        <v>1378</v>
      </c>
      <c r="K438" s="127" t="s">
        <v>1379</v>
      </c>
      <c r="L438" s="129" t="s">
        <v>132</v>
      </c>
      <c r="M438" s="129" t="s">
        <v>333</v>
      </c>
      <c r="N438" s="129" t="s">
        <v>50</v>
      </c>
      <c r="O438" s="126" t="s">
        <v>87</v>
      </c>
      <c r="P438" s="127" t="s">
        <v>1380</v>
      </c>
      <c r="Q438" s="130">
        <v>45191</v>
      </c>
      <c r="R438" s="130">
        <v>45473</v>
      </c>
      <c r="S438" s="131"/>
      <c r="T438" s="132"/>
      <c r="U438" s="133" t="s">
        <v>1381</v>
      </c>
      <c r="V438" s="133" t="s">
        <v>90</v>
      </c>
      <c r="W438" s="133">
        <v>1</v>
      </c>
      <c r="AA438" s="124" t="s">
        <v>1106</v>
      </c>
      <c r="AB438" s="131"/>
      <c r="AC438" s="126"/>
      <c r="AD438" s="134"/>
      <c r="AE438" s="134" t="str">
        <f t="shared" ca="1" si="2"/>
        <v/>
      </c>
      <c r="AF438" s="137"/>
      <c r="AG438" s="126"/>
      <c r="AH438" s="126"/>
      <c r="AI438" s="126"/>
      <c r="AJ438" s="126">
        <f t="shared" ca="1" si="3"/>
        <v>-275</v>
      </c>
      <c r="AK438" s="126" t="e">
        <f t="shared" ref="AK438:AK440" ca="1" si="24">IF(C438="","",IF(AI438&lt;&gt;"","CERRADA",IF(AND(AC438&lt;&gt;"SÍ",AI438="",AF438=100%),"CUMPLIDA",IF(AND(AC438="SÍ",AF438&lt;100%,AI438=""),"EN REVISIÓN OCI",IF(AND(R438-TODAY()&lt;0,AF438&lt;100,AI438="",AC438&lt;&gt;"SÍ",S438=""),"VENCIDA",(IF(AND(S438&lt;&gt;"",TODAY()-S438&lt;=0),"CON TIEMPO",IF(AND(AC438&lt;&gt;"SÍ",TODAY()-R438&lt;=0),"CON TIEMPO",""))))))))</f>
        <v>#NAME?</v>
      </c>
      <c r="AL438" s="124" t="s">
        <v>1382</v>
      </c>
      <c r="AM438" s="136"/>
    </row>
    <row r="439" spans="1:39" ht="18.75" customHeight="1">
      <c r="A439" s="142" t="s">
        <v>107</v>
      </c>
      <c r="B439" s="125">
        <v>437</v>
      </c>
      <c r="C439" s="126" t="e">
        <f ca="1">IF(OR(H439&lt;&gt;"", J439&lt;&gt;"", O439&lt;&gt;""),
    _xludf.TEXTJOIN("-", TRUE,
        IF(H439="NO CONFORMIDAD", "NC", IF(H439="OBSERVACIÓN", "OB", "Error")),I439,
IF(O439="CORRECCIÓN", "C", IF(O439="ACCIÓN CORRECTIVA", "AC", IF(O439="ACCIÓN DE MEJORA", "AM","Error"))),
        VLOOKUP(E439, Opciones!A$1:B$13, 2, FALSE),
        VLOOKUP(M439, Opciones!D$1:E$92, 2, FALSE),
        YEAR(G439)
    ),
"")</f>
        <v>#NAME?</v>
      </c>
      <c r="D439" s="126" t="e">
        <f t="shared" ca="1" si="6"/>
        <v>#NAME?</v>
      </c>
      <c r="E439" s="96" t="s">
        <v>44</v>
      </c>
      <c r="F439" s="127" t="str">
        <f t="shared" si="23"/>
        <v>AUDITORÍA INTERNA PROCESO DE RECURSOS FÍSICOS E INFRAESTRUCTURA - GRUPO DE PROCESOS CORPORATIVOS VIGENCIA 1900</v>
      </c>
      <c r="G439" s="129"/>
      <c r="H439" s="129" t="s">
        <v>45</v>
      </c>
      <c r="I439" s="187">
        <v>4</v>
      </c>
      <c r="J439" s="142" t="s">
        <v>1378</v>
      </c>
      <c r="K439" s="142" t="s">
        <v>1379</v>
      </c>
      <c r="L439" s="129" t="s">
        <v>132</v>
      </c>
      <c r="M439" s="129" t="s">
        <v>333</v>
      </c>
      <c r="N439" s="129" t="s">
        <v>50</v>
      </c>
      <c r="O439" s="126" t="s">
        <v>51</v>
      </c>
      <c r="P439" s="142" t="s">
        <v>1383</v>
      </c>
      <c r="Q439" s="130">
        <v>45191</v>
      </c>
      <c r="R439" s="130">
        <v>45473</v>
      </c>
      <c r="S439" s="131"/>
      <c r="T439" s="132"/>
      <c r="U439" s="133" t="s">
        <v>1381</v>
      </c>
      <c r="V439" s="133" t="s">
        <v>90</v>
      </c>
      <c r="W439" s="133">
        <v>1</v>
      </c>
      <c r="AA439" s="124" t="s">
        <v>1106</v>
      </c>
      <c r="AB439" s="142" t="s">
        <v>107</v>
      </c>
      <c r="AC439" s="126" t="s">
        <v>50</v>
      </c>
      <c r="AD439" s="134"/>
      <c r="AE439" s="134" t="str">
        <f t="shared" ca="1" si="2"/>
        <v/>
      </c>
      <c r="AF439" s="137">
        <v>1</v>
      </c>
      <c r="AG439" s="126" t="s">
        <v>50</v>
      </c>
      <c r="AH439" s="126" t="s">
        <v>50</v>
      </c>
      <c r="AI439" s="126"/>
      <c r="AJ439" s="126" t="str">
        <f t="shared" ca="1" si="3"/>
        <v>CUMPLIDA</v>
      </c>
      <c r="AK439" s="126" t="e">
        <f t="shared" ca="1" si="24"/>
        <v>#NAME?</v>
      </c>
      <c r="AL439" s="124" t="s">
        <v>1369</v>
      </c>
      <c r="AM439" s="141">
        <v>45547</v>
      </c>
    </row>
    <row r="440" spans="1:39" ht="18.75" customHeight="1">
      <c r="A440" s="127" t="s">
        <v>107</v>
      </c>
      <c r="B440" s="125">
        <v>438</v>
      </c>
      <c r="C440" s="126" t="e">
        <f ca="1">IF(OR(H440&lt;&gt;"", J440&lt;&gt;"", O440&lt;&gt;""),
    _xludf.TEXTJOIN("-", TRUE,
        IF(H440="NO CONFORMIDAD", "NC", IF(H440="OBSERVACIÓN", "OB", "Error")),I440,
IF(O440="CORRECCIÓN", "C", IF(O440="ACCIÓN CORRECTIVA", "AC", IF(O440="ACCIÓN DE MEJORA", "AM","Error"))),
        VLOOKUP(E440, Opciones!A$1:B$13, 2, FALSE),
        VLOOKUP(M440, Opciones!D$1:E$92, 2, FALSE),
        YEAR(G440)
    ),
"")</f>
        <v>#NAME?</v>
      </c>
      <c r="D440" s="126" t="e">
        <f t="shared" ca="1" si="6"/>
        <v>#NAME?</v>
      </c>
      <c r="E440" s="96" t="s">
        <v>44</v>
      </c>
      <c r="F440" s="127" t="str">
        <f t="shared" si="23"/>
        <v>AUDITORÍA INTERNA PROCESO DE RECURSOS FÍSICOS E INFRAESTRUCTURA - GRUPO DE PROCESOS CORPORATIVOS VIGENCIA 2023</v>
      </c>
      <c r="G440" s="128">
        <v>45042</v>
      </c>
      <c r="H440" s="129" t="s">
        <v>45</v>
      </c>
      <c r="I440" s="187"/>
      <c r="J440" s="127" t="s">
        <v>1384</v>
      </c>
      <c r="K440" s="127" t="s">
        <v>1385</v>
      </c>
      <c r="L440" s="129" t="s">
        <v>132</v>
      </c>
      <c r="M440" s="129" t="s">
        <v>333</v>
      </c>
      <c r="N440" s="129" t="s">
        <v>50</v>
      </c>
      <c r="O440" s="126" t="s">
        <v>87</v>
      </c>
      <c r="P440" s="127" t="s">
        <v>1386</v>
      </c>
      <c r="Q440" s="130">
        <v>45191</v>
      </c>
      <c r="R440" s="130">
        <v>45290</v>
      </c>
      <c r="S440" s="131"/>
      <c r="T440" s="132"/>
      <c r="U440" s="133" t="s">
        <v>1387</v>
      </c>
      <c r="V440" s="133" t="s">
        <v>90</v>
      </c>
      <c r="W440" s="133">
        <v>1</v>
      </c>
      <c r="AA440" s="124" t="s">
        <v>1106</v>
      </c>
      <c r="AB440" s="131"/>
      <c r="AC440" s="126"/>
      <c r="AD440" s="134"/>
      <c r="AE440" s="134" t="str">
        <f t="shared" ca="1" si="2"/>
        <v/>
      </c>
      <c r="AF440" s="137"/>
      <c r="AG440" s="126"/>
      <c r="AH440" s="126"/>
      <c r="AI440" s="126"/>
      <c r="AJ440" s="126">
        <f t="shared" ca="1" si="3"/>
        <v>-458</v>
      </c>
      <c r="AK440" s="126" t="e">
        <f t="shared" ca="1" si="24"/>
        <v>#NAME?</v>
      </c>
      <c r="AL440" s="124" t="s">
        <v>1382</v>
      </c>
      <c r="AM440" s="136"/>
    </row>
    <row r="441" spans="1:39" ht="18.75" customHeight="1">
      <c r="A441" s="142" t="s">
        <v>107</v>
      </c>
      <c r="B441" s="125">
        <v>439</v>
      </c>
      <c r="C441" s="126" t="e">
        <f ca="1">IF(OR(H441&lt;&gt;"", J441&lt;&gt;"", O441&lt;&gt;""),
    _xludf.TEXTJOIN("-", TRUE,
        IF(H441="NO CONFORMIDAD", "NC", IF(H441="OBSERVACIÓN", "OB", "Error")),I441,
IF(O441="CORRECCIÓN", "C", IF(O441="ACCIÓN CORRECTIVA", "AC", IF(O441="ACCIÓN DE MEJORA", "AM","Error"))),
        VLOOKUP(E441, Opciones!A$1:B$13, 2, FALSE),
        VLOOKUP(M441, Opciones!D$1:E$92, 2, FALSE),
        YEAR(G441)
    ),
"")</f>
        <v>#NAME?</v>
      </c>
      <c r="D441" s="126" t="str">
        <f t="shared" si="6"/>
        <v>ABIERTA</v>
      </c>
      <c r="E441" s="96" t="s">
        <v>44</v>
      </c>
      <c r="F441" s="127" t="str">
        <f t="shared" si="23"/>
        <v>AUDITORÍA INTERNA PROCESO DE RECURSOS FÍSICOS E INFRAESTRUCTURA - GRUPO DE PROCESOS CORPORATIVOS VIGENCIA 2023</v>
      </c>
      <c r="G441" s="128">
        <v>45042</v>
      </c>
      <c r="H441" s="129" t="s">
        <v>45</v>
      </c>
      <c r="I441" s="187">
        <v>8</v>
      </c>
      <c r="J441" s="142" t="s">
        <v>1388</v>
      </c>
      <c r="K441" s="142" t="s">
        <v>1385</v>
      </c>
      <c r="L441" s="129" t="s">
        <v>132</v>
      </c>
      <c r="M441" s="129" t="s">
        <v>333</v>
      </c>
      <c r="N441" s="129" t="s">
        <v>50</v>
      </c>
      <c r="O441" s="126" t="s">
        <v>51</v>
      </c>
      <c r="P441" s="142" t="s">
        <v>1389</v>
      </c>
      <c r="Q441" s="130">
        <v>45191</v>
      </c>
      <c r="R441" s="130">
        <v>45290</v>
      </c>
      <c r="S441" s="159">
        <v>45565</v>
      </c>
      <c r="T441" s="160" t="s">
        <v>1375</v>
      </c>
      <c r="U441" s="133" t="s">
        <v>1387</v>
      </c>
      <c r="V441" s="133" t="s">
        <v>90</v>
      </c>
      <c r="W441" s="133">
        <v>1</v>
      </c>
      <c r="AA441" s="124" t="s">
        <v>1106</v>
      </c>
      <c r="AB441" s="142" t="s">
        <v>107</v>
      </c>
      <c r="AC441" s="126" t="s">
        <v>50</v>
      </c>
      <c r="AD441" s="134"/>
      <c r="AE441" s="134" t="str">
        <f t="shared" ca="1" si="2"/>
        <v/>
      </c>
      <c r="AF441" s="137"/>
      <c r="AG441" s="126" t="s">
        <v>50</v>
      </c>
      <c r="AH441" s="126" t="s">
        <v>50</v>
      </c>
      <c r="AI441" s="126"/>
      <c r="AJ441" s="126">
        <f t="shared" ca="1" si="3"/>
        <v>-168</v>
      </c>
      <c r="AK441" s="126" t="s">
        <v>1253</v>
      </c>
      <c r="AL441" s="124" t="s">
        <v>1377</v>
      </c>
      <c r="AM441" s="141">
        <v>45547</v>
      </c>
    </row>
    <row r="442" spans="1:39" ht="18.75" customHeight="1">
      <c r="A442" s="127" t="s">
        <v>58</v>
      </c>
      <c r="B442" s="125">
        <v>440</v>
      </c>
      <c r="C442" s="126" t="e">
        <f ca="1">IF(OR(H442&lt;&gt;"", J442&lt;&gt;"", O442&lt;&gt;""),
    _xludf.TEXTJOIN("-", TRUE,
        IF(H442="NO CONFORMIDAD", "NC", IF(H442="OBSERVACIÓN", "OB", "Error")),I442,
IF(O442="CORRECCIÓN", "C", IF(O442="ACCIÓN CORRECTIVA", "AC", IF(O442="ACCIÓN DE MEJORA", "AM","Error"))),
        VLOOKUP(E442, Opciones!A$1:B$13, 2, FALSE),
        VLOOKUP(M442, Opciones!D$1:E$92, 2, FALSE),
        YEAR(G442)
    ),
"")</f>
        <v>#NAME?</v>
      </c>
      <c r="D442" s="126" t="e">
        <f t="shared" ca="1" si="6"/>
        <v>#NAME?</v>
      </c>
      <c r="E442" s="96" t="s">
        <v>44</v>
      </c>
      <c r="F442" s="127" t="str">
        <f t="shared" si="23"/>
        <v>AUDITORÍA INTERNA PROCESO DE GESTIÓN CONTRACTUAL - SUBDIRECCIÓN DE SOSTENIBILIDAD Y NEGOCIOS AMBIENTALES VIGENCIA 2022</v>
      </c>
      <c r="G442" s="128">
        <v>44911</v>
      </c>
      <c r="H442" s="129" t="s">
        <v>45</v>
      </c>
      <c r="I442" s="187">
        <v>1</v>
      </c>
      <c r="J442" s="127" t="s">
        <v>1390</v>
      </c>
      <c r="K442" s="127" t="s">
        <v>1391</v>
      </c>
      <c r="L442" s="129" t="s">
        <v>62</v>
      </c>
      <c r="M442" s="129" t="s">
        <v>1392</v>
      </c>
      <c r="N442" s="129" t="s">
        <v>50</v>
      </c>
      <c r="O442" s="126" t="s">
        <v>51</v>
      </c>
      <c r="P442" s="127" t="s">
        <v>1393</v>
      </c>
      <c r="Q442" s="130">
        <v>45278</v>
      </c>
      <c r="R442" s="130">
        <v>45412</v>
      </c>
      <c r="S442" s="131"/>
      <c r="T442" s="132"/>
      <c r="U442" s="133" t="s">
        <v>1394</v>
      </c>
      <c r="V442" s="133" t="s">
        <v>90</v>
      </c>
      <c r="W442" s="133">
        <v>1</v>
      </c>
      <c r="AA442" s="124" t="s">
        <v>1106</v>
      </c>
      <c r="AB442" s="127" t="s">
        <v>99</v>
      </c>
      <c r="AC442" s="126"/>
      <c r="AD442" s="134"/>
      <c r="AE442" s="134" t="str">
        <f t="shared" ca="1" si="2"/>
        <v/>
      </c>
      <c r="AF442" s="137"/>
      <c r="AG442" s="126"/>
      <c r="AH442" s="126"/>
      <c r="AI442" s="130">
        <v>45444</v>
      </c>
      <c r="AJ442" s="126" t="str">
        <f t="shared" ca="1" si="3"/>
        <v>CERRADA</v>
      </c>
      <c r="AK442" s="126" t="e">
        <f t="shared" ref="AK442:AK445" ca="1" si="25">IF(C442="","",IF(AI442&lt;&gt;"","CERRADA",IF(AND(AC442&lt;&gt;"SÍ",AI442="",AF442=100%),"CUMPLIDA",IF(AND(AC442="SÍ",AF442&lt;100%,AI442=""),"EN REVISIÓN OCI",IF(AND(R442-TODAY()&lt;0,AF442&lt;100,AI442="",AC442&lt;&gt;"SÍ",S442=""),"VENCIDA",(IF(AND(S442&lt;&gt;"",TODAY()-S442&lt;=0),"CON TIEMPO",IF(AND(AC442&lt;&gt;"SÍ",TODAY()-R442&lt;=0),"CON TIEMPO",""))))))))</f>
        <v>#NAME?</v>
      </c>
      <c r="AL442" s="124" t="s">
        <v>1395</v>
      </c>
      <c r="AM442" s="136"/>
    </row>
    <row r="443" spans="1:39" ht="18.75" customHeight="1">
      <c r="A443" s="127" t="s">
        <v>58</v>
      </c>
      <c r="B443" s="125">
        <v>441</v>
      </c>
      <c r="C443" s="126" t="e">
        <f ca="1">IF(OR(H443&lt;&gt;"", J443&lt;&gt;"", O443&lt;&gt;""),
    _xludf.TEXTJOIN("-", TRUE,
        IF(H443="NO CONFORMIDAD", "NC", IF(H443="OBSERVACIÓN", "OB", "Error")),I443,
IF(O443="CORRECCIÓN", "C", IF(O443="ACCIÓN CORRECTIVA", "AC", IF(O443="ACCIÓN DE MEJORA", "AM","Error"))),
        VLOOKUP(E443, Opciones!A$1:B$13, 2, FALSE),
        VLOOKUP(M443, Opciones!D$1:E$92, 2, FALSE),
        YEAR(G443)
    ),
"")</f>
        <v>#NAME?</v>
      </c>
      <c r="D443" s="126" t="e">
        <f t="shared" ca="1" si="6"/>
        <v>#NAME?</v>
      </c>
      <c r="E443" s="96" t="s">
        <v>44</v>
      </c>
      <c r="F443" s="127" t="str">
        <f t="shared" si="23"/>
        <v>AUDITORÍA INTERNA PROCESO DE GESTIÓN CONTRACTUAL - SUBDIRECCIÓN DE SOSTENIBILIDAD Y NEGOCIOS AMBIENTALES VIGENCIA 2022</v>
      </c>
      <c r="G443" s="128">
        <v>44911</v>
      </c>
      <c r="H443" s="129" t="s">
        <v>45</v>
      </c>
      <c r="I443" s="187">
        <v>1</v>
      </c>
      <c r="J443" s="127" t="s">
        <v>1390</v>
      </c>
      <c r="K443" s="127" t="s">
        <v>1396</v>
      </c>
      <c r="L443" s="129" t="s">
        <v>62</v>
      </c>
      <c r="M443" s="129" t="s">
        <v>1392</v>
      </c>
      <c r="N443" s="129" t="s">
        <v>50</v>
      </c>
      <c r="O443" s="126" t="s">
        <v>51</v>
      </c>
      <c r="P443" s="127" t="s">
        <v>1397</v>
      </c>
      <c r="Q443" s="130">
        <v>45644</v>
      </c>
      <c r="R443" s="130">
        <v>45412</v>
      </c>
      <c r="S443" s="131"/>
      <c r="T443" s="132"/>
      <c r="U443" s="133" t="s">
        <v>1398</v>
      </c>
      <c r="V443" s="133" t="s">
        <v>90</v>
      </c>
      <c r="W443" s="133">
        <v>1</v>
      </c>
      <c r="AA443" s="124" t="s">
        <v>1106</v>
      </c>
      <c r="AB443" s="127" t="s">
        <v>99</v>
      </c>
      <c r="AC443" s="126"/>
      <c r="AD443" s="134"/>
      <c r="AE443" s="134" t="str">
        <f t="shared" ca="1" si="2"/>
        <v/>
      </c>
      <c r="AF443" s="137"/>
      <c r="AG443" s="126"/>
      <c r="AH443" s="126"/>
      <c r="AI443" s="130">
        <v>45444</v>
      </c>
      <c r="AJ443" s="126" t="str">
        <f t="shared" ca="1" si="3"/>
        <v>CERRADA</v>
      </c>
      <c r="AK443" s="126" t="e">
        <f t="shared" ca="1" si="25"/>
        <v>#NAME?</v>
      </c>
      <c r="AL443" s="124" t="s">
        <v>1395</v>
      </c>
      <c r="AM443" s="136"/>
    </row>
    <row r="444" spans="1:39" ht="18.75" customHeight="1">
      <c r="A444" s="127" t="s">
        <v>58</v>
      </c>
      <c r="B444" s="125">
        <v>442</v>
      </c>
      <c r="C444" s="126" t="e">
        <f ca="1">IF(OR(H444&lt;&gt;"", J444&lt;&gt;"", O444&lt;&gt;""),
    _xludf.TEXTJOIN("-", TRUE,
        IF(H444="NO CONFORMIDAD", "NC", IF(H444="OBSERVACIÓN", "OB", "Error")),I444,
IF(O444="CORRECCIÓN", "C", IF(O444="ACCIÓN CORRECTIVA", "AC", IF(O444="ACCIÓN DE MEJORA", "AM","Error"))),
        VLOOKUP(E444, Opciones!A$1:B$13, 2, FALSE),
        VLOOKUP(M444, Opciones!D$1:E$92, 2, FALSE),
        YEAR(G444)
    ),
"")</f>
        <v>#NAME?</v>
      </c>
      <c r="D444" s="126" t="e">
        <f t="shared" ca="1" si="6"/>
        <v>#NAME?</v>
      </c>
      <c r="E444" s="96" t="s">
        <v>44</v>
      </c>
      <c r="F444" s="127" t="str">
        <f t="shared" si="23"/>
        <v>AUDITORÍA INTERNA PROCESO DE GESTIÓN CONTRACTUAL - SUBDIRECCIÓN DE SOSTENIBILIDAD Y NEGOCIOS AMBIENTALES VIGENCIA 2022</v>
      </c>
      <c r="G444" s="128">
        <v>44911</v>
      </c>
      <c r="H444" s="129" t="s">
        <v>45</v>
      </c>
      <c r="I444" s="187">
        <v>4</v>
      </c>
      <c r="J444" s="127" t="s">
        <v>1399</v>
      </c>
      <c r="K444" s="127" t="s">
        <v>1400</v>
      </c>
      <c r="L444" s="129" t="s">
        <v>62</v>
      </c>
      <c r="M444" s="129" t="s">
        <v>1392</v>
      </c>
      <c r="N444" s="129" t="s">
        <v>50</v>
      </c>
      <c r="O444" s="126" t="s">
        <v>51</v>
      </c>
      <c r="P444" s="127" t="s">
        <v>1401</v>
      </c>
      <c r="Q444" s="130">
        <v>45278</v>
      </c>
      <c r="R444" s="130">
        <v>45412</v>
      </c>
      <c r="S444" s="131"/>
      <c r="T444" s="132"/>
      <c r="U444" s="133" t="s">
        <v>1402</v>
      </c>
      <c r="V444" s="133" t="s">
        <v>90</v>
      </c>
      <c r="W444" s="133">
        <v>1</v>
      </c>
      <c r="AA444" s="124" t="s">
        <v>1106</v>
      </c>
      <c r="AB444" s="127" t="s">
        <v>99</v>
      </c>
      <c r="AC444" s="126"/>
      <c r="AD444" s="134"/>
      <c r="AE444" s="134" t="str">
        <f t="shared" ca="1" si="2"/>
        <v/>
      </c>
      <c r="AF444" s="137"/>
      <c r="AG444" s="126"/>
      <c r="AH444" s="126"/>
      <c r="AI444" s="130">
        <v>45444</v>
      </c>
      <c r="AJ444" s="126" t="str">
        <f t="shared" ca="1" si="3"/>
        <v>CERRADA</v>
      </c>
      <c r="AK444" s="126" t="e">
        <f t="shared" ca="1" si="25"/>
        <v>#NAME?</v>
      </c>
      <c r="AL444" s="124" t="s">
        <v>1395</v>
      </c>
      <c r="AM444" s="136"/>
    </row>
    <row r="445" spans="1:39" ht="18.75" customHeight="1">
      <c r="A445" s="127" t="s">
        <v>58</v>
      </c>
      <c r="B445" s="125">
        <v>443</v>
      </c>
      <c r="C445" s="126" t="e">
        <f ca="1">IF(OR(H445&lt;&gt;"", J445&lt;&gt;"", O445&lt;&gt;""),
    _xludf.TEXTJOIN("-", TRUE,
        IF(H445="NO CONFORMIDAD", "NC", IF(H445="OBSERVACIÓN", "OB", "Error")),I445,
IF(O445="CORRECCIÓN", "C", IF(O445="ACCIÓN CORRECTIVA", "AC", IF(O445="ACCIÓN DE MEJORA", "AM","Error"))),
        VLOOKUP(E445, Opciones!A$1:B$13, 2, FALSE),
        VLOOKUP(M445, Opciones!D$1:E$92, 2, FALSE),
        YEAR(G445)
    ),
"")</f>
        <v>#NAME?</v>
      </c>
      <c r="D445" s="126" t="e">
        <f t="shared" ca="1" si="6"/>
        <v>#NAME?</v>
      </c>
      <c r="E445" s="96" t="s">
        <v>44</v>
      </c>
      <c r="F445" s="127" t="str">
        <f t="shared" si="23"/>
        <v>AUDITORÍA INTERNA PROCESO DE GESTIÓN CONTRACTUAL - SUBDIRECCIÓN DE SOSTENIBILIDAD Y NEGOCIOS AMBIENTALES VIGENCIA 2022</v>
      </c>
      <c r="G445" s="128">
        <v>44911</v>
      </c>
      <c r="H445" s="129" t="s">
        <v>45</v>
      </c>
      <c r="I445" s="187">
        <v>4</v>
      </c>
      <c r="J445" s="127" t="s">
        <v>1399</v>
      </c>
      <c r="K445" s="127" t="s">
        <v>1396</v>
      </c>
      <c r="L445" s="129" t="s">
        <v>62</v>
      </c>
      <c r="M445" s="129" t="s">
        <v>1392</v>
      </c>
      <c r="N445" s="129" t="s">
        <v>50</v>
      </c>
      <c r="O445" s="126" t="s">
        <v>87</v>
      </c>
      <c r="P445" s="127" t="s">
        <v>1403</v>
      </c>
      <c r="Q445" s="130">
        <v>45644</v>
      </c>
      <c r="R445" s="130">
        <v>45412</v>
      </c>
      <c r="S445" s="131"/>
      <c r="T445" s="132"/>
      <c r="U445" s="133" t="s">
        <v>1404</v>
      </c>
      <c r="V445" s="133" t="s">
        <v>90</v>
      </c>
      <c r="W445" s="133">
        <v>1</v>
      </c>
      <c r="AA445" s="124" t="s">
        <v>1106</v>
      </c>
      <c r="AB445" s="127" t="s">
        <v>99</v>
      </c>
      <c r="AC445" s="126"/>
      <c r="AD445" s="134"/>
      <c r="AE445" s="134" t="str">
        <f t="shared" ca="1" si="2"/>
        <v/>
      </c>
      <c r="AF445" s="137"/>
      <c r="AG445" s="126"/>
      <c r="AH445" s="126"/>
      <c r="AI445" s="130">
        <v>45444</v>
      </c>
      <c r="AJ445" s="126" t="str">
        <f t="shared" ca="1" si="3"/>
        <v>CERRADA</v>
      </c>
      <c r="AK445" s="126" t="e">
        <f t="shared" ca="1" si="25"/>
        <v>#NAME?</v>
      </c>
      <c r="AL445" s="124" t="s">
        <v>1405</v>
      </c>
      <c r="AM445" s="136"/>
    </row>
    <row r="446" spans="1:39" ht="18.75" customHeight="1">
      <c r="A446" s="131"/>
      <c r="B446" s="125">
        <v>444</v>
      </c>
      <c r="C446" s="126" t="e">
        <f ca="1">IF(OR(H446&lt;&gt;"", J446&lt;&gt;"", O446&lt;&gt;""),
    _xludf.TEXTJOIN("-", TRUE,
        IF(H446="NO CONFORMIDAD", "NC", IF(H446="OBSERVACIÓN", "OB", "Error")),I446,
IF(O446="CORRECCIÓN", "C", IF(O446="ACCIÓN CORRECTIVA", "AC", IF(O446="ACCIÓN DE MEJORA", "AM","Error"))),
        VLOOKUP(E446, Opciones!A$1:B$13, 2, FALSE),
        VLOOKUP(M446, Opciones!D$1:E$92, 2, FALSE),
        YEAR(G446)
    ),
"")</f>
        <v>#NAME?</v>
      </c>
      <c r="D446" s="126" t="str">
        <f t="shared" si="6"/>
        <v>ABIERTA</v>
      </c>
      <c r="E446" s="96" t="s">
        <v>44</v>
      </c>
      <c r="F446" s="127" t="s">
        <v>1406</v>
      </c>
      <c r="G446" s="128">
        <v>45131</v>
      </c>
      <c r="H446" s="129" t="s">
        <v>45</v>
      </c>
      <c r="I446" s="187">
        <v>1</v>
      </c>
      <c r="J446" s="127" t="s">
        <v>1407</v>
      </c>
      <c r="K446" s="127">
        <v>0</v>
      </c>
      <c r="L446" s="129" t="s">
        <v>132</v>
      </c>
      <c r="M446" s="129" t="s">
        <v>160</v>
      </c>
      <c r="N446" s="129" t="s">
        <v>50</v>
      </c>
      <c r="O446" s="126" t="s">
        <v>87</v>
      </c>
      <c r="P446" s="127" t="s">
        <v>1408</v>
      </c>
      <c r="Q446" s="130">
        <v>45278</v>
      </c>
      <c r="R446" s="130">
        <v>45412</v>
      </c>
      <c r="S446" s="131"/>
      <c r="T446" s="132"/>
      <c r="U446" s="133" t="s">
        <v>1409</v>
      </c>
      <c r="V446" s="133" t="s">
        <v>84</v>
      </c>
      <c r="W446" s="133">
        <v>1</v>
      </c>
      <c r="AA446" s="124" t="s">
        <v>1106</v>
      </c>
      <c r="AB446" s="131"/>
      <c r="AC446" s="126"/>
      <c r="AD446" s="134"/>
      <c r="AE446" s="134" t="str">
        <f t="shared" ca="1" si="2"/>
        <v/>
      </c>
      <c r="AF446" s="137"/>
      <c r="AG446" s="126"/>
      <c r="AH446" s="126"/>
      <c r="AI446" s="126"/>
      <c r="AJ446" s="126">
        <f t="shared" ca="1" si="3"/>
        <v>-336</v>
      </c>
      <c r="AK446" s="126" t="s">
        <v>1253</v>
      </c>
      <c r="AL446" s="124" t="s">
        <v>1410</v>
      </c>
      <c r="AM446" s="136"/>
    </row>
    <row r="447" spans="1:39" ht="18.75" customHeight="1">
      <c r="A447" s="131"/>
      <c r="B447" s="125">
        <v>445</v>
      </c>
      <c r="C447" s="126" t="e">
        <f ca="1">IF(OR(H447&lt;&gt;"", J447&lt;&gt;"", O447&lt;&gt;""),
    _xludf.TEXTJOIN("-", TRUE,
        IF(H447="NO CONFORMIDAD", "NC", IF(H447="OBSERVACIÓN", "OB", "Error")),I447,
IF(O447="CORRECCIÓN", "C", IF(O447="ACCIÓN CORRECTIVA", "AC", IF(O447="ACCIÓN DE MEJORA", "AM","Error"))),
        VLOOKUP(E447, Opciones!A$1:B$13, 2, FALSE),
        VLOOKUP(M447, Opciones!D$1:E$92, 2, FALSE),
        YEAR(G447)
    ),
"")</f>
        <v>#NAME?</v>
      </c>
      <c r="D447" s="126" t="str">
        <f t="shared" si="6"/>
        <v>CERRADA</v>
      </c>
      <c r="E447" s="96" t="s">
        <v>44</v>
      </c>
      <c r="F447" s="127" t="s">
        <v>1406</v>
      </c>
      <c r="G447" s="128">
        <v>45131</v>
      </c>
      <c r="H447" s="129" t="s">
        <v>45</v>
      </c>
      <c r="I447" s="187">
        <v>2</v>
      </c>
      <c r="J447" s="127" t="s">
        <v>1411</v>
      </c>
      <c r="K447" s="127">
        <v>0</v>
      </c>
      <c r="L447" s="129" t="s">
        <v>132</v>
      </c>
      <c r="M447" s="129" t="s">
        <v>160</v>
      </c>
      <c r="N447" s="129" t="s">
        <v>50</v>
      </c>
      <c r="O447" s="126" t="s">
        <v>87</v>
      </c>
      <c r="P447" s="127" t="s">
        <v>1412</v>
      </c>
      <c r="Q447" s="130">
        <v>45278</v>
      </c>
      <c r="R447" s="130">
        <v>45412</v>
      </c>
      <c r="S447" s="131"/>
      <c r="T447" s="132"/>
      <c r="U447" s="133" t="s">
        <v>1413</v>
      </c>
      <c r="V447" s="133" t="s">
        <v>90</v>
      </c>
      <c r="W447" s="133">
        <v>1</v>
      </c>
      <c r="AA447" s="124" t="s">
        <v>1106</v>
      </c>
      <c r="AB447" s="131"/>
      <c r="AC447" s="126"/>
      <c r="AD447" s="134"/>
      <c r="AE447" s="134" t="str">
        <f t="shared" ca="1" si="2"/>
        <v/>
      </c>
      <c r="AF447" s="137"/>
      <c r="AG447" s="126"/>
      <c r="AH447" s="126"/>
      <c r="AI447" s="130">
        <v>45238</v>
      </c>
      <c r="AJ447" s="126" t="str">
        <f t="shared" ca="1" si="3"/>
        <v>CERRADA</v>
      </c>
      <c r="AK447" s="126" t="s">
        <v>1414</v>
      </c>
      <c r="AL447" s="124" t="s">
        <v>1415</v>
      </c>
      <c r="AM447" s="136"/>
    </row>
    <row r="448" spans="1:39" ht="18.75" customHeight="1">
      <c r="A448" s="131"/>
      <c r="B448" s="125">
        <v>446</v>
      </c>
      <c r="C448" s="126" t="e">
        <f ca="1">IF(OR(H448&lt;&gt;"", J448&lt;&gt;"", O448&lt;&gt;""),
    _xludf.TEXTJOIN("-", TRUE,
        IF(H448="NO CONFORMIDAD", "NC", IF(H448="OBSERVACIÓN", "OB", "Error")),I448,
IF(O448="CORRECCIÓN", "C", IF(O448="ACCIÓN CORRECTIVA", "AC", IF(O448="ACCIÓN DE MEJORA", "AM","Error"))),
        VLOOKUP(E448, Opciones!A$1:B$13, 2, FALSE),
        VLOOKUP(M448, Opciones!D$1:E$92, 2, FALSE),
        YEAR(G448)
    ),
"")</f>
        <v>#NAME?</v>
      </c>
      <c r="D448" s="126" t="str">
        <f t="shared" si="6"/>
        <v>ABIERTA</v>
      </c>
      <c r="E448" s="96" t="s">
        <v>44</v>
      </c>
      <c r="F448" s="127" t="s">
        <v>1406</v>
      </c>
      <c r="G448" s="128">
        <v>45131</v>
      </c>
      <c r="H448" s="129" t="s">
        <v>45</v>
      </c>
      <c r="I448" s="187">
        <v>3</v>
      </c>
      <c r="J448" s="127" t="s">
        <v>1416</v>
      </c>
      <c r="K448" s="127">
        <v>0</v>
      </c>
      <c r="L448" s="129" t="s">
        <v>132</v>
      </c>
      <c r="M448" s="129" t="s">
        <v>160</v>
      </c>
      <c r="N448" s="129" t="s">
        <v>50</v>
      </c>
      <c r="O448" s="126" t="s">
        <v>87</v>
      </c>
      <c r="P448" s="127" t="s">
        <v>1417</v>
      </c>
      <c r="Q448" s="130">
        <v>45278</v>
      </c>
      <c r="R448" s="130">
        <v>45412</v>
      </c>
      <c r="S448" s="131"/>
      <c r="T448" s="132"/>
      <c r="U448" s="133" t="s">
        <v>1418</v>
      </c>
      <c r="V448" s="133" t="s">
        <v>90</v>
      </c>
      <c r="W448" s="133">
        <v>1</v>
      </c>
      <c r="AA448" s="124" t="s">
        <v>1106</v>
      </c>
      <c r="AB448" s="131"/>
      <c r="AC448" s="126"/>
      <c r="AD448" s="134"/>
      <c r="AE448" s="134" t="str">
        <f t="shared" ca="1" si="2"/>
        <v/>
      </c>
      <c r="AF448" s="137"/>
      <c r="AG448" s="126"/>
      <c r="AH448" s="126"/>
      <c r="AI448" s="126"/>
      <c r="AJ448" s="126">
        <f t="shared" ca="1" si="3"/>
        <v>-336</v>
      </c>
      <c r="AK448" s="126" t="s">
        <v>1253</v>
      </c>
      <c r="AL448" s="124" t="s">
        <v>1410</v>
      </c>
      <c r="AM448" s="136"/>
    </row>
    <row r="449" spans="1:39" ht="18.75" customHeight="1">
      <c r="A449" s="131"/>
      <c r="B449" s="125">
        <v>447</v>
      </c>
      <c r="C449" s="126" t="e">
        <f ca="1">IF(OR(H449&lt;&gt;"", J449&lt;&gt;"", O449&lt;&gt;""),
    _xludf.TEXTJOIN("-", TRUE,
        IF(H449="NO CONFORMIDAD", "NC", IF(H449="OBSERVACIÓN", "OB", "Error")),I449,
IF(O449="CORRECCIÓN", "C", IF(O449="ACCIÓN CORRECTIVA", "AC", IF(O449="ACCIÓN DE MEJORA", "AM","Error"))),
        VLOOKUP(E449, Opciones!A$1:B$13, 2, FALSE),
        VLOOKUP(M449, Opciones!D$1:E$92, 2, FALSE),
        YEAR(G449)
    ),
"")</f>
        <v>#NAME?</v>
      </c>
      <c r="D449" s="126" t="str">
        <f t="shared" si="6"/>
        <v>ABIERTA</v>
      </c>
      <c r="E449" s="96" t="s">
        <v>44</v>
      </c>
      <c r="F449" s="127" t="s">
        <v>1406</v>
      </c>
      <c r="G449" s="128">
        <v>45131</v>
      </c>
      <c r="H449" s="129" t="s">
        <v>45</v>
      </c>
      <c r="I449" s="187">
        <v>4</v>
      </c>
      <c r="J449" s="127" t="s">
        <v>1419</v>
      </c>
      <c r="K449" s="127">
        <v>0</v>
      </c>
      <c r="L449" s="129" t="s">
        <v>132</v>
      </c>
      <c r="M449" s="129" t="s">
        <v>160</v>
      </c>
      <c r="N449" s="129" t="s">
        <v>50</v>
      </c>
      <c r="O449" s="126" t="s">
        <v>87</v>
      </c>
      <c r="P449" s="127" t="s">
        <v>1420</v>
      </c>
      <c r="Q449" s="130">
        <v>45278</v>
      </c>
      <c r="R449" s="130">
        <v>45412</v>
      </c>
      <c r="S449" s="131"/>
      <c r="T449" s="132"/>
      <c r="U449" s="133" t="s">
        <v>1409</v>
      </c>
      <c r="V449" s="133" t="s">
        <v>84</v>
      </c>
      <c r="W449" s="133">
        <v>1</v>
      </c>
      <c r="AA449" s="124" t="s">
        <v>1106</v>
      </c>
      <c r="AB449" s="131"/>
      <c r="AC449" s="126"/>
      <c r="AD449" s="134"/>
      <c r="AE449" s="134" t="str">
        <f t="shared" ca="1" si="2"/>
        <v/>
      </c>
      <c r="AF449" s="137"/>
      <c r="AG449" s="126"/>
      <c r="AH449" s="126"/>
      <c r="AI449" s="126"/>
      <c r="AJ449" s="126">
        <f t="shared" ca="1" si="3"/>
        <v>-336</v>
      </c>
      <c r="AK449" s="126" t="s">
        <v>1253</v>
      </c>
      <c r="AL449" s="124" t="s">
        <v>1410</v>
      </c>
      <c r="AM449" s="136"/>
    </row>
    <row r="450" spans="1:39" ht="18.75" customHeight="1">
      <c r="A450" s="131"/>
      <c r="B450" s="125">
        <v>448</v>
      </c>
      <c r="C450" s="126" t="e">
        <f ca="1">IF(OR(H450&lt;&gt;"", J450&lt;&gt;"", O450&lt;&gt;""),
    _xludf.TEXTJOIN("-", TRUE,
        IF(H450="NO CONFORMIDAD", "NC", IF(H450="OBSERVACIÓN", "OB", "Error")),I450,
IF(O450="CORRECCIÓN", "C", IF(O450="ACCIÓN CORRECTIVA", "AC", IF(O450="ACCIÓN DE MEJORA", "AM","Error"))),
        VLOOKUP(E450, Opciones!A$1:B$13, 2, FALSE),
        VLOOKUP(M450, Opciones!D$1:E$92, 2, FALSE),
        YEAR(G450)
    ),
"")</f>
        <v>#NAME?</v>
      </c>
      <c r="D450" s="126" t="str">
        <f t="shared" si="6"/>
        <v>ABIERTA</v>
      </c>
      <c r="E450" s="96" t="s">
        <v>44</v>
      </c>
      <c r="F450" s="127" t="s">
        <v>1406</v>
      </c>
      <c r="G450" s="128">
        <v>45131</v>
      </c>
      <c r="H450" s="129" t="s">
        <v>45</v>
      </c>
      <c r="I450" s="187">
        <v>5</v>
      </c>
      <c r="J450" s="127" t="s">
        <v>1421</v>
      </c>
      <c r="K450" s="127">
        <v>0</v>
      </c>
      <c r="L450" s="129" t="s">
        <v>132</v>
      </c>
      <c r="M450" s="129" t="s">
        <v>160</v>
      </c>
      <c r="N450" s="129" t="s">
        <v>50</v>
      </c>
      <c r="O450" s="126" t="s">
        <v>87</v>
      </c>
      <c r="P450" s="127" t="s">
        <v>1422</v>
      </c>
      <c r="Q450" s="130">
        <v>45278</v>
      </c>
      <c r="R450" s="130">
        <v>45412</v>
      </c>
      <c r="S450" s="131"/>
      <c r="T450" s="132"/>
      <c r="U450" s="133" t="s">
        <v>1423</v>
      </c>
      <c r="V450" s="133" t="s">
        <v>84</v>
      </c>
      <c r="W450" s="133">
        <v>1</v>
      </c>
      <c r="AA450" s="124" t="s">
        <v>1106</v>
      </c>
      <c r="AB450" s="131"/>
      <c r="AC450" s="126"/>
      <c r="AD450" s="134"/>
      <c r="AE450" s="134" t="str">
        <f t="shared" ca="1" si="2"/>
        <v/>
      </c>
      <c r="AF450" s="137"/>
      <c r="AG450" s="126"/>
      <c r="AH450" s="126"/>
      <c r="AI450" s="126"/>
      <c r="AJ450" s="126">
        <f t="shared" ca="1" si="3"/>
        <v>-336</v>
      </c>
      <c r="AK450" s="126" t="s">
        <v>1253</v>
      </c>
      <c r="AL450" s="124" t="s">
        <v>1410</v>
      </c>
      <c r="AM450" s="136"/>
    </row>
    <row r="451" spans="1:39" ht="18.75" customHeight="1">
      <c r="A451" s="131"/>
      <c r="B451" s="125">
        <v>449</v>
      </c>
      <c r="C451" s="126" t="e">
        <f ca="1">IF(OR(H451&lt;&gt;"", J451&lt;&gt;"", O451&lt;&gt;""),
    _xludf.TEXTJOIN("-", TRUE,
        IF(H451="NO CONFORMIDAD", "NC", IF(H451="OBSERVACIÓN", "OB", "Error")),I451,
IF(O451="CORRECCIÓN", "C", IF(O451="ACCIÓN CORRECTIVA", "AC", IF(O451="ACCIÓN DE MEJORA", "AM","Error"))),
        VLOOKUP(E451, Opciones!A$1:B$13, 2, FALSE),
        VLOOKUP(M451, Opciones!D$1:E$92, 2, FALSE),
        YEAR(G451)
    ),
"")</f>
        <v>#NAME?</v>
      </c>
      <c r="D451" s="126" t="str">
        <f t="shared" si="6"/>
        <v>ABIERTA</v>
      </c>
      <c r="E451" s="96" t="s">
        <v>44</v>
      </c>
      <c r="F451" s="127" t="s">
        <v>1406</v>
      </c>
      <c r="G451" s="128">
        <v>45131</v>
      </c>
      <c r="H451" s="129" t="s">
        <v>45</v>
      </c>
      <c r="I451" s="187">
        <v>6</v>
      </c>
      <c r="J451" s="127" t="s">
        <v>1424</v>
      </c>
      <c r="K451" s="127">
        <v>0</v>
      </c>
      <c r="L451" s="129" t="s">
        <v>132</v>
      </c>
      <c r="M451" s="129" t="s">
        <v>160</v>
      </c>
      <c r="N451" s="129" t="s">
        <v>50</v>
      </c>
      <c r="O451" s="126" t="s">
        <v>87</v>
      </c>
      <c r="P451" s="127" t="s">
        <v>1425</v>
      </c>
      <c r="Q451" s="130">
        <v>45278</v>
      </c>
      <c r="R451" s="130">
        <v>45412</v>
      </c>
      <c r="S451" s="131"/>
      <c r="T451" s="132"/>
      <c r="U451" s="133" t="s">
        <v>1423</v>
      </c>
      <c r="V451" s="133" t="s">
        <v>84</v>
      </c>
      <c r="W451" s="133">
        <v>1</v>
      </c>
      <c r="AA451" s="124" t="s">
        <v>1106</v>
      </c>
      <c r="AB451" s="131"/>
      <c r="AC451" s="126"/>
      <c r="AD451" s="134"/>
      <c r="AE451" s="134" t="str">
        <f t="shared" ca="1" si="2"/>
        <v/>
      </c>
      <c r="AF451" s="137"/>
      <c r="AG451" s="126"/>
      <c r="AH451" s="126"/>
      <c r="AI451" s="126"/>
      <c r="AJ451" s="126">
        <f t="shared" ca="1" si="3"/>
        <v>-336</v>
      </c>
      <c r="AK451" s="126" t="s">
        <v>1253</v>
      </c>
      <c r="AL451" s="124" t="s">
        <v>1410</v>
      </c>
      <c r="AM451" s="136"/>
    </row>
    <row r="452" spans="1:39" ht="18.75" customHeight="1">
      <c r="A452" s="131"/>
      <c r="B452" s="125">
        <v>450</v>
      </c>
      <c r="C452" s="126" t="e">
        <f ca="1">IF(OR(H452&lt;&gt;"", J452&lt;&gt;"", O452&lt;&gt;""),
    _xludf.TEXTJOIN("-", TRUE,
        IF(H452="NO CONFORMIDAD", "NC", IF(H452="OBSERVACIÓN", "OB", "Error")),I452,
IF(O452="CORRECCIÓN", "C", IF(O452="ACCIÓN CORRECTIVA", "AC", IF(O452="ACCIÓN DE MEJORA", "AM","Error"))),
        VLOOKUP(E452, Opciones!A$1:B$13, 2, FALSE),
        VLOOKUP(M452, Opciones!D$1:E$92, 2, FALSE),
        YEAR(G452)
    ),
"")</f>
        <v>#NAME?</v>
      </c>
      <c r="D452" s="126" t="str">
        <f t="shared" si="6"/>
        <v>ABIERTA</v>
      </c>
      <c r="E452" s="96" t="s">
        <v>44</v>
      </c>
      <c r="F452" s="127" t="s">
        <v>1406</v>
      </c>
      <c r="G452" s="128">
        <v>45131</v>
      </c>
      <c r="H452" s="129" t="s">
        <v>45</v>
      </c>
      <c r="I452" s="187">
        <v>7</v>
      </c>
      <c r="J452" s="127" t="s">
        <v>1426</v>
      </c>
      <c r="K452" s="127">
        <v>0</v>
      </c>
      <c r="L452" s="129" t="s">
        <v>132</v>
      </c>
      <c r="M452" s="129" t="s">
        <v>160</v>
      </c>
      <c r="N452" s="129" t="s">
        <v>50</v>
      </c>
      <c r="O452" s="126" t="s">
        <v>87</v>
      </c>
      <c r="P452" s="127" t="s">
        <v>1427</v>
      </c>
      <c r="Q452" s="130">
        <v>45278</v>
      </c>
      <c r="R452" s="130">
        <v>45412</v>
      </c>
      <c r="S452" s="131"/>
      <c r="T452" s="132"/>
      <c r="U452" s="133" t="s">
        <v>1409</v>
      </c>
      <c r="V452" s="133" t="s">
        <v>84</v>
      </c>
      <c r="W452" s="133">
        <v>1</v>
      </c>
      <c r="AA452" s="124" t="s">
        <v>1106</v>
      </c>
      <c r="AB452" s="131"/>
      <c r="AC452" s="126"/>
      <c r="AD452" s="134"/>
      <c r="AE452" s="134" t="str">
        <f t="shared" ca="1" si="2"/>
        <v/>
      </c>
      <c r="AF452" s="137"/>
      <c r="AG452" s="126"/>
      <c r="AH452" s="126"/>
      <c r="AI452" s="126"/>
      <c r="AJ452" s="126">
        <f t="shared" ca="1" si="3"/>
        <v>-336</v>
      </c>
      <c r="AK452" s="126" t="s">
        <v>1253</v>
      </c>
      <c r="AL452" s="124" t="s">
        <v>1410</v>
      </c>
      <c r="AM452" s="136"/>
    </row>
    <row r="453" spans="1:39" ht="18.75" customHeight="1">
      <c r="A453" s="131"/>
      <c r="B453" s="125">
        <v>451</v>
      </c>
      <c r="C453" s="126" t="e">
        <f ca="1">IF(OR(H453&lt;&gt;"", J453&lt;&gt;"", O453&lt;&gt;""),
    _xludf.TEXTJOIN("-", TRUE,
        IF(H453="NO CONFORMIDAD", "NC", IF(H453="OBSERVACIÓN", "OB", "Error")),I453,
IF(O453="CORRECCIÓN", "C", IF(O453="ACCIÓN CORRECTIVA", "AC", IF(O453="ACCIÓN DE MEJORA", "AM","Error"))),
        VLOOKUP(E453, Opciones!A$1:B$13, 2, FALSE),
        VLOOKUP(M453, Opciones!D$1:E$92, 2, FALSE),
        YEAR(G453)
    ),
"")</f>
        <v>#NAME?</v>
      </c>
      <c r="D453" s="126" t="str">
        <f t="shared" si="6"/>
        <v>ABIERTA</v>
      </c>
      <c r="E453" s="96" t="s">
        <v>44</v>
      </c>
      <c r="F453" s="127" t="s">
        <v>1406</v>
      </c>
      <c r="G453" s="128">
        <v>45131</v>
      </c>
      <c r="H453" s="129" t="s">
        <v>45</v>
      </c>
      <c r="I453" s="187">
        <v>8</v>
      </c>
      <c r="J453" s="127" t="s">
        <v>1428</v>
      </c>
      <c r="K453" s="127" t="s">
        <v>1088</v>
      </c>
      <c r="L453" s="129" t="s">
        <v>132</v>
      </c>
      <c r="M453" s="129" t="s">
        <v>1429</v>
      </c>
      <c r="N453" s="129" t="s">
        <v>50</v>
      </c>
      <c r="O453" s="126" t="s">
        <v>51</v>
      </c>
      <c r="P453" s="127" t="s">
        <v>1430</v>
      </c>
      <c r="Q453" s="130">
        <v>45278</v>
      </c>
      <c r="R453" s="130">
        <v>45412</v>
      </c>
      <c r="S453" s="131"/>
      <c r="T453" s="132"/>
      <c r="U453" s="133" t="s">
        <v>1409</v>
      </c>
      <c r="V453" s="133" t="s">
        <v>84</v>
      </c>
      <c r="W453" s="133">
        <v>1</v>
      </c>
      <c r="AA453" s="124" t="s">
        <v>1106</v>
      </c>
      <c r="AB453" s="131"/>
      <c r="AC453" s="126"/>
      <c r="AD453" s="134"/>
      <c r="AE453" s="134" t="str">
        <f t="shared" ca="1" si="2"/>
        <v/>
      </c>
      <c r="AF453" s="137"/>
      <c r="AG453" s="126"/>
      <c r="AH453" s="126"/>
      <c r="AI453" s="126"/>
      <c r="AJ453" s="126">
        <f t="shared" ca="1" si="3"/>
        <v>-336</v>
      </c>
      <c r="AK453" s="126" t="s">
        <v>1253</v>
      </c>
      <c r="AL453" s="124" t="s">
        <v>1410</v>
      </c>
      <c r="AM453" s="136"/>
    </row>
    <row r="454" spans="1:39" ht="18.75" customHeight="1">
      <c r="A454" s="131"/>
      <c r="B454" s="125">
        <v>452</v>
      </c>
      <c r="C454" s="126" t="e">
        <f ca="1">IF(OR(H454&lt;&gt;"", J454&lt;&gt;"", O454&lt;&gt;""),
    _xludf.TEXTJOIN("-", TRUE,
        IF(H454="NO CONFORMIDAD", "NC", IF(H454="OBSERVACIÓN", "OB", "Error")),I454,
IF(O454="CORRECCIÓN", "C", IF(O454="ACCIÓN CORRECTIVA", "AC", IF(O454="ACCIÓN DE MEJORA", "AM","Error"))),
        VLOOKUP(E454, Opciones!A$1:B$13, 2, FALSE),
        VLOOKUP(M454, Opciones!D$1:E$92, 2, FALSE),
        YEAR(G454)
    ),
"")</f>
        <v>#NAME?</v>
      </c>
      <c r="D454" s="126" t="str">
        <f t="shared" si="6"/>
        <v>ABIERTA</v>
      </c>
      <c r="E454" s="96" t="s">
        <v>44</v>
      </c>
      <c r="F454" s="127" t="s">
        <v>1406</v>
      </c>
      <c r="G454" s="128">
        <v>45131</v>
      </c>
      <c r="H454" s="129" t="s">
        <v>45</v>
      </c>
      <c r="I454" s="187">
        <v>9</v>
      </c>
      <c r="J454" s="127" t="s">
        <v>1431</v>
      </c>
      <c r="K454" s="127" t="s">
        <v>1088</v>
      </c>
      <c r="L454" s="129" t="s">
        <v>132</v>
      </c>
      <c r="M454" s="129" t="s">
        <v>160</v>
      </c>
      <c r="N454" s="129" t="s">
        <v>50</v>
      </c>
      <c r="O454" s="126" t="s">
        <v>51</v>
      </c>
      <c r="P454" s="127" t="s">
        <v>1432</v>
      </c>
      <c r="Q454" s="130">
        <v>45278</v>
      </c>
      <c r="R454" s="130">
        <v>45412</v>
      </c>
      <c r="S454" s="131"/>
      <c r="T454" s="132"/>
      <c r="U454" s="133" t="s">
        <v>1433</v>
      </c>
      <c r="V454" s="133" t="s">
        <v>90</v>
      </c>
      <c r="W454" s="133">
        <v>3</v>
      </c>
      <c r="AA454" s="124" t="s">
        <v>1106</v>
      </c>
      <c r="AB454" s="131"/>
      <c r="AC454" s="126"/>
      <c r="AD454" s="134"/>
      <c r="AE454" s="134" t="str">
        <f t="shared" ca="1" si="2"/>
        <v/>
      </c>
      <c r="AF454" s="137"/>
      <c r="AG454" s="126"/>
      <c r="AH454" s="126"/>
      <c r="AI454" s="126"/>
      <c r="AJ454" s="126">
        <f t="shared" ca="1" si="3"/>
        <v>-336</v>
      </c>
      <c r="AK454" s="126" t="s">
        <v>1253</v>
      </c>
      <c r="AL454" s="124" t="s">
        <v>1410</v>
      </c>
      <c r="AM454" s="136"/>
    </row>
    <row r="455" spans="1:39" ht="18.75" customHeight="1">
      <c r="A455" s="131"/>
      <c r="B455" s="125">
        <v>453</v>
      </c>
      <c r="C455" s="126" t="e">
        <f ca="1">IF(OR(H455&lt;&gt;"", J455&lt;&gt;"", O455&lt;&gt;""),
    _xludf.TEXTJOIN("-", TRUE,
        IF(H455="NO CONFORMIDAD", "NC", IF(H455="OBSERVACIÓN", "OB", "Error")),I455,
IF(O455="CORRECCIÓN", "C", IF(O455="ACCIÓN CORRECTIVA", "AC", IF(O455="ACCIÓN DE MEJORA", "AM","Error"))),
        VLOOKUP(E455, Opciones!A$1:B$13, 2, FALSE),
        VLOOKUP(M455, Opciones!D$1:E$92, 2, FALSE),
        YEAR(G455)
    ),
"")</f>
        <v>#NAME?</v>
      </c>
      <c r="D455" s="126" t="str">
        <f t="shared" si="6"/>
        <v>ABIERTA</v>
      </c>
      <c r="E455" s="96" t="s">
        <v>44</v>
      </c>
      <c r="F455" s="127" t="s">
        <v>1406</v>
      </c>
      <c r="G455" s="128">
        <v>45131</v>
      </c>
      <c r="H455" s="129" t="s">
        <v>45</v>
      </c>
      <c r="I455" s="187">
        <v>10</v>
      </c>
      <c r="J455" s="127" t="s">
        <v>1434</v>
      </c>
      <c r="K455" s="127">
        <v>0</v>
      </c>
      <c r="L455" s="129" t="s">
        <v>132</v>
      </c>
      <c r="M455" s="129" t="s">
        <v>160</v>
      </c>
      <c r="N455" s="129" t="s">
        <v>50</v>
      </c>
      <c r="O455" s="126" t="s">
        <v>87</v>
      </c>
      <c r="P455" s="127" t="s">
        <v>1435</v>
      </c>
      <c r="Q455" s="130">
        <v>45278</v>
      </c>
      <c r="R455" s="130">
        <v>45412</v>
      </c>
      <c r="S455" s="131"/>
      <c r="T455" s="132"/>
      <c r="U455" s="133" t="s">
        <v>1436</v>
      </c>
      <c r="V455" s="133" t="s">
        <v>90</v>
      </c>
      <c r="W455" s="133">
        <v>3</v>
      </c>
      <c r="AA455" s="124" t="s">
        <v>1106</v>
      </c>
      <c r="AB455" s="131"/>
      <c r="AC455" s="126"/>
      <c r="AD455" s="134"/>
      <c r="AE455" s="134" t="str">
        <f t="shared" ca="1" si="2"/>
        <v/>
      </c>
      <c r="AF455" s="137"/>
      <c r="AG455" s="126"/>
      <c r="AH455" s="126"/>
      <c r="AI455" s="126"/>
      <c r="AJ455" s="126">
        <f t="shared" ca="1" si="3"/>
        <v>-336</v>
      </c>
      <c r="AK455" s="126" t="s">
        <v>1253</v>
      </c>
      <c r="AL455" s="124" t="s">
        <v>1410</v>
      </c>
      <c r="AM455" s="136"/>
    </row>
    <row r="456" spans="1:39" ht="18.75" customHeight="1">
      <c r="A456" s="131"/>
      <c r="B456" s="125">
        <v>454</v>
      </c>
      <c r="C456" s="126" t="e">
        <f ca="1">IF(OR(H456&lt;&gt;"", J456&lt;&gt;"", O456&lt;&gt;""),
    _xludf.TEXTJOIN("-", TRUE,
        IF(H456="NO CONFORMIDAD", "NC", IF(H456="OBSERVACIÓN", "OB", "Error")),I456,
IF(O456="CORRECCIÓN", "C", IF(O456="ACCIÓN CORRECTIVA", "AC", IF(O456="ACCIÓN DE MEJORA", "AM","Error"))),
        VLOOKUP(E456, Opciones!A$1:B$13, 2, FALSE),
        VLOOKUP(M456, Opciones!D$1:E$92, 2, FALSE),
        YEAR(G456)
    ),
"")</f>
        <v>#NAME?</v>
      </c>
      <c r="D456" s="126" t="str">
        <f t="shared" si="6"/>
        <v>ABIERTA</v>
      </c>
      <c r="E456" s="96" t="s">
        <v>44</v>
      </c>
      <c r="F456" s="127" t="s">
        <v>1406</v>
      </c>
      <c r="G456" s="128">
        <v>45131</v>
      </c>
      <c r="H456" s="129" t="s">
        <v>45</v>
      </c>
      <c r="I456" s="187">
        <v>11</v>
      </c>
      <c r="J456" s="127" t="s">
        <v>1437</v>
      </c>
      <c r="K456" s="127">
        <v>0</v>
      </c>
      <c r="L456" s="129" t="s">
        <v>132</v>
      </c>
      <c r="M456" s="129" t="s">
        <v>160</v>
      </c>
      <c r="N456" s="129" t="s">
        <v>50</v>
      </c>
      <c r="O456" s="126" t="s">
        <v>87</v>
      </c>
      <c r="P456" s="127" t="s">
        <v>1438</v>
      </c>
      <c r="Q456" s="130">
        <v>45278</v>
      </c>
      <c r="R456" s="130">
        <v>45412</v>
      </c>
      <c r="S456" s="131"/>
      <c r="T456" s="132"/>
      <c r="U456" s="133" t="s">
        <v>1439</v>
      </c>
      <c r="V456" s="133" t="s">
        <v>90</v>
      </c>
      <c r="W456" s="133">
        <v>1</v>
      </c>
      <c r="AA456" s="124" t="s">
        <v>1106</v>
      </c>
      <c r="AB456" s="131"/>
      <c r="AC456" s="126"/>
      <c r="AD456" s="134"/>
      <c r="AE456" s="134" t="str">
        <f t="shared" ca="1" si="2"/>
        <v/>
      </c>
      <c r="AF456" s="137"/>
      <c r="AG456" s="126"/>
      <c r="AH456" s="126"/>
      <c r="AI456" s="126"/>
      <c r="AJ456" s="126">
        <f t="shared" ca="1" si="3"/>
        <v>-336</v>
      </c>
      <c r="AK456" s="126" t="s">
        <v>1253</v>
      </c>
      <c r="AL456" s="124" t="s">
        <v>1382</v>
      </c>
      <c r="AM456" s="136"/>
    </row>
    <row r="457" spans="1:39" ht="18.75" customHeight="1">
      <c r="A457" s="131"/>
      <c r="B457" s="125">
        <v>455</v>
      </c>
      <c r="C457" s="126" t="e">
        <f ca="1">IF(OR(H457&lt;&gt;"", J457&lt;&gt;"", O457&lt;&gt;""),
    _xludf.TEXTJOIN("-", TRUE,
        IF(H457="NO CONFORMIDAD", "NC", IF(H457="OBSERVACIÓN", "OB", "Error")),I457,
IF(O457="CORRECCIÓN", "C", IF(O457="ACCIÓN CORRECTIVA", "AC", IF(O457="ACCIÓN DE MEJORA", "AM","Error"))),
        VLOOKUP(E457, Opciones!A$1:B$13, 2, FALSE),
        VLOOKUP(M457, Opciones!D$1:E$92, 2, FALSE),
        YEAR(G457)
    ),
"")</f>
        <v>#NAME?</v>
      </c>
      <c r="D457" s="126" t="str">
        <f t="shared" si="6"/>
        <v>ABIERTA</v>
      </c>
      <c r="E457" s="96" t="s">
        <v>44</v>
      </c>
      <c r="F457" s="127" t="s">
        <v>1406</v>
      </c>
      <c r="G457" s="128">
        <v>45131</v>
      </c>
      <c r="H457" s="129" t="s">
        <v>45</v>
      </c>
      <c r="I457" s="187">
        <v>12</v>
      </c>
      <c r="J457" s="127" t="s">
        <v>1440</v>
      </c>
      <c r="K457" s="127">
        <v>0</v>
      </c>
      <c r="L457" s="129" t="s">
        <v>132</v>
      </c>
      <c r="M457" s="129" t="s">
        <v>160</v>
      </c>
      <c r="N457" s="129" t="s">
        <v>50</v>
      </c>
      <c r="O457" s="126" t="s">
        <v>51</v>
      </c>
      <c r="P457" s="127" t="s">
        <v>1441</v>
      </c>
      <c r="Q457" s="130">
        <v>45278</v>
      </c>
      <c r="R457" s="130">
        <v>45412</v>
      </c>
      <c r="S457" s="131"/>
      <c r="T457" s="132"/>
      <c r="U457" s="133" t="s">
        <v>1442</v>
      </c>
      <c r="V457" s="133" t="s">
        <v>90</v>
      </c>
      <c r="W457" s="133">
        <v>1</v>
      </c>
      <c r="AA457" s="124" t="s">
        <v>1106</v>
      </c>
      <c r="AB457" s="131"/>
      <c r="AC457" s="126"/>
      <c r="AD457" s="134"/>
      <c r="AE457" s="134" t="str">
        <f t="shared" ca="1" si="2"/>
        <v/>
      </c>
      <c r="AF457" s="137"/>
      <c r="AG457" s="126"/>
      <c r="AH457" s="126"/>
      <c r="AI457" s="126"/>
      <c r="AJ457" s="126">
        <f t="shared" ca="1" si="3"/>
        <v>-336</v>
      </c>
      <c r="AK457" s="126" t="s">
        <v>1253</v>
      </c>
      <c r="AL457" s="124" t="s">
        <v>1382</v>
      </c>
      <c r="AM457" s="136"/>
    </row>
    <row r="458" spans="1:39" ht="18.75" customHeight="1">
      <c r="A458" s="131"/>
      <c r="B458" s="125">
        <v>456</v>
      </c>
      <c r="C458" s="126" t="e">
        <f ca="1">IF(OR(H458&lt;&gt;"", J458&lt;&gt;"", O458&lt;&gt;""),
    _xludf.TEXTJOIN("-", TRUE,
        IF(H458="NO CONFORMIDAD", "NC", IF(H458="OBSERVACIÓN", "OB", "Error")),I458,
IF(O458="CORRECCIÓN", "C", IF(O458="ACCIÓN CORRECTIVA", "AC", IF(O458="ACCIÓN DE MEJORA", "AM","Error"))),
        VLOOKUP(E458, Opciones!A$1:B$13, 2, FALSE),
        VLOOKUP(M458, Opciones!D$1:E$92, 2, FALSE),
        YEAR(G458)
    ),
"")</f>
        <v>#NAME?</v>
      </c>
      <c r="D458" s="126" t="str">
        <f t="shared" si="6"/>
        <v>ABIERTA</v>
      </c>
      <c r="E458" s="96" t="s">
        <v>44</v>
      </c>
      <c r="F458" s="127" t="s">
        <v>1406</v>
      </c>
      <c r="G458" s="128">
        <v>45131</v>
      </c>
      <c r="H458" s="129" t="s">
        <v>45</v>
      </c>
      <c r="I458" s="187">
        <v>13</v>
      </c>
      <c r="J458" s="127" t="s">
        <v>1443</v>
      </c>
      <c r="K458" s="127">
        <v>0</v>
      </c>
      <c r="L458" s="129" t="s">
        <v>132</v>
      </c>
      <c r="M458" s="129" t="s">
        <v>160</v>
      </c>
      <c r="N458" s="129" t="s">
        <v>50</v>
      </c>
      <c r="O458" s="126" t="s">
        <v>87</v>
      </c>
      <c r="P458" s="127" t="s">
        <v>1444</v>
      </c>
      <c r="Q458" s="130">
        <v>45278</v>
      </c>
      <c r="R458" s="130">
        <v>45657</v>
      </c>
      <c r="S458" s="131"/>
      <c r="T458" s="132"/>
      <c r="U458" s="133" t="s">
        <v>1445</v>
      </c>
      <c r="V458" s="133" t="s">
        <v>84</v>
      </c>
      <c r="W458" s="133">
        <v>1</v>
      </c>
      <c r="AA458" s="124" t="s">
        <v>1106</v>
      </c>
      <c r="AB458" s="131"/>
      <c r="AC458" s="126"/>
      <c r="AD458" s="134"/>
      <c r="AE458" s="134" t="str">
        <f t="shared" ca="1" si="2"/>
        <v/>
      </c>
      <c r="AF458" s="137"/>
      <c r="AG458" s="126"/>
      <c r="AH458" s="126"/>
      <c r="AI458" s="126"/>
      <c r="AJ458" s="126">
        <f t="shared" ca="1" si="3"/>
        <v>-91</v>
      </c>
      <c r="AK458" s="126" t="s">
        <v>1253</v>
      </c>
      <c r="AL458" s="124" t="s">
        <v>1382</v>
      </c>
      <c r="AM458" s="136"/>
    </row>
    <row r="459" spans="1:39" ht="18.75" customHeight="1">
      <c r="A459" s="131"/>
      <c r="B459" s="125">
        <v>457</v>
      </c>
      <c r="C459" s="126" t="e">
        <f ca="1">IF(OR(H459&lt;&gt;"", J459&lt;&gt;"", O459&lt;&gt;""),
    _xludf.TEXTJOIN("-", TRUE,
        IF(H459="NO CONFORMIDAD", "NC", IF(H459="OBSERVACIÓN", "OB", "Error")),I459,
IF(O459="CORRECCIÓN", "C", IF(O459="ACCIÓN CORRECTIVA", "AC", IF(O459="ACCIÓN DE MEJORA", "AM","Error"))),
        VLOOKUP(E459, Opciones!A$1:B$13, 2, FALSE),
        VLOOKUP(M459, Opciones!D$1:E$92, 2, FALSE),
        YEAR(G459)
    ),
"")</f>
        <v>#NAME?</v>
      </c>
      <c r="D459" s="126" t="str">
        <f t="shared" si="6"/>
        <v>ABIERTA</v>
      </c>
      <c r="E459" s="96" t="s">
        <v>44</v>
      </c>
      <c r="F459" s="127" t="s">
        <v>1406</v>
      </c>
      <c r="G459" s="128">
        <v>45131</v>
      </c>
      <c r="H459" s="129" t="s">
        <v>290</v>
      </c>
      <c r="I459" s="187">
        <v>1</v>
      </c>
      <c r="J459" s="127" t="s">
        <v>1446</v>
      </c>
      <c r="K459" s="127" t="s">
        <v>1088</v>
      </c>
      <c r="L459" s="129" t="s">
        <v>1447</v>
      </c>
      <c r="M459" s="129" t="s">
        <v>160</v>
      </c>
      <c r="N459" s="129" t="s">
        <v>50</v>
      </c>
      <c r="O459" s="126" t="s">
        <v>255</v>
      </c>
      <c r="P459" s="127" t="s">
        <v>1448</v>
      </c>
      <c r="Q459" s="130">
        <v>45278</v>
      </c>
      <c r="R459" s="130">
        <v>45412</v>
      </c>
      <c r="S459" s="131"/>
      <c r="T459" s="132"/>
      <c r="U459" s="133" t="s">
        <v>1449</v>
      </c>
      <c r="V459" s="133" t="s">
        <v>90</v>
      </c>
      <c r="W459" s="133">
        <v>1</v>
      </c>
      <c r="AA459" s="124" t="s">
        <v>1106</v>
      </c>
      <c r="AB459" s="131"/>
      <c r="AC459" s="126"/>
      <c r="AD459" s="134"/>
      <c r="AE459" s="134" t="str">
        <f t="shared" ca="1" si="2"/>
        <v/>
      </c>
      <c r="AF459" s="137"/>
      <c r="AG459" s="126"/>
      <c r="AH459" s="126"/>
      <c r="AI459" s="126"/>
      <c r="AJ459" s="126">
        <f t="shared" ca="1" si="3"/>
        <v>-336</v>
      </c>
      <c r="AK459" s="126" t="s">
        <v>1253</v>
      </c>
      <c r="AL459" s="124" t="s">
        <v>1382</v>
      </c>
      <c r="AM459" s="136"/>
    </row>
    <row r="460" spans="1:39" ht="18.75" customHeight="1">
      <c r="A460" s="127" t="s">
        <v>114</v>
      </c>
      <c r="B460" s="125">
        <v>458</v>
      </c>
      <c r="C460" s="126" t="e">
        <f ca="1">IF(OR(H460&lt;&gt;"", J460&lt;&gt;"", O460&lt;&gt;""),
    _xludf.TEXTJOIN("-", TRUE,
        IF(H460="NO CONFORMIDAD", "NC", IF(H460="OBSERVACIÓN", "OB", "Error")),I460,
IF(O460="CORRECCIÓN", "C", IF(O460="ACCIÓN CORRECTIVA", "AC", IF(O460="ACCIÓN DE MEJORA", "AM","Error"))),
        VLOOKUP(E460, Opciones!A$1:B$13, 2, FALSE),
        VLOOKUP(M460, Opciones!D$1:E$92, 2, FALSE),
        YEAR(G460)
    ),
"")</f>
        <v>#NAME?</v>
      </c>
      <c r="D460" s="126" t="e">
        <f t="shared" ca="1" si="6"/>
        <v>#NAME?</v>
      </c>
      <c r="E460" s="96" t="s">
        <v>44</v>
      </c>
      <c r="F460" s="127" t="s">
        <v>1450</v>
      </c>
      <c r="G460" s="128">
        <v>45286</v>
      </c>
      <c r="H460" s="129" t="s">
        <v>45</v>
      </c>
      <c r="I460" s="187">
        <v>1</v>
      </c>
      <c r="J460" s="127" t="s">
        <v>1451</v>
      </c>
      <c r="K460" s="127" t="s">
        <v>1452</v>
      </c>
      <c r="L460" s="129" t="s">
        <v>433</v>
      </c>
      <c r="M460" s="129" t="s">
        <v>434</v>
      </c>
      <c r="N460" s="129" t="s">
        <v>50</v>
      </c>
      <c r="O460" s="126" t="s">
        <v>87</v>
      </c>
      <c r="P460" s="127" t="s">
        <v>1453</v>
      </c>
      <c r="Q460" s="130">
        <v>45321</v>
      </c>
      <c r="R460" s="130">
        <v>45626</v>
      </c>
      <c r="S460" s="131"/>
      <c r="T460" s="132"/>
      <c r="U460" s="133" t="s">
        <v>1454</v>
      </c>
      <c r="V460" s="133" t="s">
        <v>90</v>
      </c>
      <c r="W460" s="133">
        <v>2</v>
      </c>
      <c r="AA460" s="134"/>
      <c r="AB460" s="142" t="s">
        <v>114</v>
      </c>
      <c r="AC460" s="126" t="s">
        <v>50</v>
      </c>
      <c r="AD460" s="134"/>
      <c r="AE460" s="134" t="str">
        <f t="shared" ca="1" si="2"/>
        <v/>
      </c>
      <c r="AF460" s="137">
        <v>1</v>
      </c>
      <c r="AG460" s="126"/>
      <c r="AH460" s="126"/>
      <c r="AI460" s="126"/>
      <c r="AJ460" s="126" t="str">
        <f t="shared" ca="1" si="3"/>
        <v>CUMPLIDA</v>
      </c>
      <c r="AK460" s="126" t="e">
        <f t="shared" ref="AK460:AK567" ca="1" si="26">IF(C460="","",IF(AI460&lt;&gt;"","CERRADA",IF(AND(AC460&lt;&gt;"SÍ",AI460="",AF460=100%),"CUMPLIDA",IF(AND(AC460="SÍ",AF460&lt;100%,AI460=""),"EN REVISIÓN OCI",IF(AND(R460-TODAY()&lt;0,AF460&lt;100,AI460="",AC460&lt;&gt;"SÍ",S460=""),"VENCIDA",(IF(AND(S460&lt;&gt;"",TODAY()-S460&lt;=0),"CON TIEMPO",IF(AND(AC460&lt;&gt;"SÍ",TODAY()-R460&lt;=0),"CON TIEMPO",""))))))))</f>
        <v>#NAME?</v>
      </c>
      <c r="AL460" s="124" t="s">
        <v>1455</v>
      </c>
      <c r="AM460" s="141">
        <v>45608</v>
      </c>
    </row>
    <row r="461" spans="1:39" ht="18.75" customHeight="1">
      <c r="A461" s="127" t="s">
        <v>114</v>
      </c>
      <c r="B461" s="125">
        <v>459</v>
      </c>
      <c r="C461" s="126" t="e">
        <f ca="1">IF(OR(H461&lt;&gt;"", J461&lt;&gt;"", O461&lt;&gt;""),
    _xludf.TEXTJOIN("-", TRUE,
        IF(H461="NO CONFORMIDAD", "NC", IF(H461="OBSERVACIÓN", "OB", "Error")),I461,
IF(O461="CORRECCIÓN", "C", IF(O461="ACCIÓN CORRECTIVA", "AC", IF(O461="ACCIÓN DE MEJORA", "AM","Error"))),
        VLOOKUP(E461, Opciones!A$1:B$13, 2, FALSE),
        VLOOKUP(M461, Opciones!D$1:E$92, 2, FALSE),
        YEAR(G461)
    ),
"")</f>
        <v>#NAME?</v>
      </c>
      <c r="D461" s="126" t="e">
        <f t="shared" ca="1" si="6"/>
        <v>#NAME?</v>
      </c>
      <c r="E461" s="96" t="s">
        <v>44</v>
      </c>
      <c r="F461" s="127" t="s">
        <v>1450</v>
      </c>
      <c r="G461" s="128">
        <v>45286</v>
      </c>
      <c r="H461" s="129" t="s">
        <v>45</v>
      </c>
      <c r="I461" s="187">
        <v>1</v>
      </c>
      <c r="J461" s="127" t="s">
        <v>1451</v>
      </c>
      <c r="K461" s="127" t="s">
        <v>1452</v>
      </c>
      <c r="L461" s="129" t="s">
        <v>433</v>
      </c>
      <c r="M461" s="129" t="s">
        <v>434</v>
      </c>
      <c r="N461" s="129" t="s">
        <v>50</v>
      </c>
      <c r="O461" s="126" t="s">
        <v>87</v>
      </c>
      <c r="P461" s="127" t="s">
        <v>1456</v>
      </c>
      <c r="Q461" s="130">
        <v>45321</v>
      </c>
      <c r="R461" s="130">
        <v>45626</v>
      </c>
      <c r="S461" s="131"/>
      <c r="T461" s="132"/>
      <c r="U461" s="133" t="s">
        <v>1457</v>
      </c>
      <c r="V461" s="133" t="s">
        <v>90</v>
      </c>
      <c r="W461" s="133">
        <v>1</v>
      </c>
      <c r="AA461" s="134"/>
      <c r="AB461" s="142" t="s">
        <v>114</v>
      </c>
      <c r="AC461" s="126" t="s">
        <v>50</v>
      </c>
      <c r="AD461" s="134"/>
      <c r="AE461" s="134" t="str">
        <f t="shared" ca="1" si="2"/>
        <v/>
      </c>
      <c r="AF461" s="137">
        <v>1</v>
      </c>
      <c r="AG461" s="126"/>
      <c r="AH461" s="126"/>
      <c r="AI461" s="126"/>
      <c r="AJ461" s="126" t="str">
        <f t="shared" ca="1" si="3"/>
        <v>CUMPLIDA</v>
      </c>
      <c r="AK461" s="126" t="e">
        <f t="shared" ca="1" si="26"/>
        <v>#NAME?</v>
      </c>
      <c r="AL461" s="124" t="s">
        <v>1458</v>
      </c>
      <c r="AM461" s="141">
        <v>45608</v>
      </c>
    </row>
    <row r="462" spans="1:39" ht="18.75" customHeight="1">
      <c r="A462" s="127" t="s">
        <v>114</v>
      </c>
      <c r="B462" s="125">
        <v>460</v>
      </c>
      <c r="C462" s="126" t="e">
        <f ca="1">IF(OR(H462&lt;&gt;"", J462&lt;&gt;"", O462&lt;&gt;""),
    _xludf.TEXTJOIN("-", TRUE,
        IF(H462="NO CONFORMIDAD", "NC", IF(H462="OBSERVACIÓN", "OB", "Error")),I462,
IF(O462="CORRECCIÓN", "C", IF(O462="ACCIÓN CORRECTIVA", "AC", IF(O462="ACCIÓN DE MEJORA", "AM","Error"))),
        VLOOKUP(E462, Opciones!A$1:B$13, 2, FALSE),
        VLOOKUP(M462, Opciones!D$1:E$92, 2, FALSE),
        YEAR(G462)
    ),
"")</f>
        <v>#NAME?</v>
      </c>
      <c r="D462" s="126" t="e">
        <f t="shared" ca="1" si="6"/>
        <v>#NAME?</v>
      </c>
      <c r="E462" s="96" t="s">
        <v>44</v>
      </c>
      <c r="F462" s="127" t="s">
        <v>1450</v>
      </c>
      <c r="G462" s="128">
        <v>45286</v>
      </c>
      <c r="H462" s="129" t="s">
        <v>45</v>
      </c>
      <c r="I462" s="187">
        <v>1</v>
      </c>
      <c r="J462" s="127" t="s">
        <v>1451</v>
      </c>
      <c r="K462" s="127" t="s">
        <v>1452</v>
      </c>
      <c r="L462" s="129" t="s">
        <v>433</v>
      </c>
      <c r="M462" s="129" t="s">
        <v>434</v>
      </c>
      <c r="N462" s="129" t="s">
        <v>50</v>
      </c>
      <c r="O462" s="126" t="s">
        <v>87</v>
      </c>
      <c r="P462" s="127" t="s">
        <v>1459</v>
      </c>
      <c r="Q462" s="130">
        <v>45321</v>
      </c>
      <c r="R462" s="130">
        <v>45626</v>
      </c>
      <c r="S462" s="131"/>
      <c r="T462" s="132"/>
      <c r="U462" s="133" t="s">
        <v>1460</v>
      </c>
      <c r="V462" s="133" t="s">
        <v>84</v>
      </c>
      <c r="W462" s="133">
        <v>1</v>
      </c>
      <c r="AA462" s="134"/>
      <c r="AB462" s="142" t="s">
        <v>114</v>
      </c>
      <c r="AC462" s="126" t="s">
        <v>50</v>
      </c>
      <c r="AD462" s="134"/>
      <c r="AE462" s="134" t="str">
        <f t="shared" ca="1" si="2"/>
        <v/>
      </c>
      <c r="AF462" s="137">
        <v>1</v>
      </c>
      <c r="AG462" s="126"/>
      <c r="AH462" s="126"/>
      <c r="AI462" s="126"/>
      <c r="AJ462" s="126" t="str">
        <f t="shared" ca="1" si="3"/>
        <v>CUMPLIDA</v>
      </c>
      <c r="AK462" s="126" t="e">
        <f t="shared" ca="1" si="26"/>
        <v>#NAME?</v>
      </c>
      <c r="AL462" s="124" t="s">
        <v>1461</v>
      </c>
      <c r="AM462" s="141">
        <v>45608</v>
      </c>
    </row>
    <row r="463" spans="1:39" ht="18.75" customHeight="1">
      <c r="A463" s="142" t="s">
        <v>107</v>
      </c>
      <c r="B463" s="125">
        <v>461</v>
      </c>
      <c r="C463" s="126" t="e">
        <f ca="1">IF(OR(H463&lt;&gt;"", J463&lt;&gt;"", O463&lt;&gt;""),
    _xludf.TEXTJOIN("-", TRUE,
        IF(H463="NO CONFORMIDAD", "NC", IF(H463="OBSERVACIÓN", "OB", "Error")),I463,
IF(O463="CORRECCIÓN", "C", IF(O463="ACCIÓN CORRECTIVA", "AC", IF(O463="ACCIÓN DE MEJORA", "AM","Error"))),
        VLOOKUP(E463, Opciones!A$1:B$13, 2, FALSE),
        VLOOKUP(M463, Opciones!D$1:E$92, 2, FALSE),
        YEAR(G463)
    ),
"")</f>
        <v>#NAME?</v>
      </c>
      <c r="D463" s="126" t="e">
        <f t="shared" ca="1" si="6"/>
        <v>#NAME?</v>
      </c>
      <c r="E463" s="96" t="s">
        <v>44</v>
      </c>
      <c r="F463" s="127" t="str">
        <f t="shared" ref="F463:F607" si="27">IF(OR(E463&lt;&gt;"",L463&lt;&gt;"",M463&lt;&gt;"",G463&lt;&gt;""), CONCATENATE(E463," PROCESO DE ",L463," - ",M463," VIGENCIA "&amp;YEAR(G463)),"")</f>
        <v>AUDITORÍA INTERNA PROCESO DE RECURSOS FÍSICOS E INFRAESTRUCTURA - GRUPO DE PROCESOS CORPORATIVOS VIGENCIA 2023</v>
      </c>
      <c r="G463" s="128">
        <v>45042</v>
      </c>
      <c r="H463" s="129" t="s">
        <v>45</v>
      </c>
      <c r="I463" s="187">
        <v>20</v>
      </c>
      <c r="J463" s="142" t="s">
        <v>1462</v>
      </c>
      <c r="K463" s="127" t="s">
        <v>1463</v>
      </c>
      <c r="L463" s="129" t="s">
        <v>132</v>
      </c>
      <c r="M463" s="129" t="s">
        <v>333</v>
      </c>
      <c r="N463" s="129" t="s">
        <v>50</v>
      </c>
      <c r="O463" s="126" t="s">
        <v>51</v>
      </c>
      <c r="P463" s="142" t="s">
        <v>1464</v>
      </c>
      <c r="Q463" s="130">
        <v>45343</v>
      </c>
      <c r="R463" s="130">
        <v>45657</v>
      </c>
      <c r="S463" s="131"/>
      <c r="T463" s="132"/>
      <c r="U463" s="133" t="s">
        <v>1465</v>
      </c>
      <c r="V463" s="133" t="s">
        <v>90</v>
      </c>
      <c r="W463" s="133">
        <v>1</v>
      </c>
      <c r="AA463" s="134"/>
      <c r="AB463" s="142" t="s">
        <v>99</v>
      </c>
      <c r="AC463" s="126" t="s">
        <v>50</v>
      </c>
      <c r="AD463" s="134"/>
      <c r="AE463" s="134" t="str">
        <f t="shared" ca="1" si="2"/>
        <v/>
      </c>
      <c r="AF463" s="137">
        <v>1</v>
      </c>
      <c r="AG463" s="126" t="s">
        <v>50</v>
      </c>
      <c r="AH463" s="126" t="s">
        <v>50</v>
      </c>
      <c r="AI463" s="126"/>
      <c r="AJ463" s="126" t="str">
        <f t="shared" ca="1" si="3"/>
        <v>CUMPLIDA</v>
      </c>
      <c r="AK463" s="126" t="e">
        <f t="shared" ca="1" si="26"/>
        <v>#NAME?</v>
      </c>
      <c r="AL463" s="124" t="s">
        <v>1466</v>
      </c>
      <c r="AM463" s="141">
        <v>45552</v>
      </c>
    </row>
    <row r="464" spans="1:39" ht="18.75" customHeight="1">
      <c r="A464" s="142" t="s">
        <v>107</v>
      </c>
      <c r="B464" s="125">
        <v>462</v>
      </c>
      <c r="C464" s="126" t="e">
        <f ca="1">IF(OR(H464&lt;&gt;"", J464&lt;&gt;"", O464&lt;&gt;""),
    _xludf.TEXTJOIN("-", TRUE,
        IF(H464="NO CONFORMIDAD", "NC", IF(H464="OBSERVACIÓN", "OB", "Error")),I464,
IF(O464="CORRECCIÓN", "C", IF(O464="ACCIÓN CORRECTIVA", "AC", IF(O464="ACCIÓN DE MEJORA", "AM","Error"))),
        VLOOKUP(E464, Opciones!A$1:B$13, 2, FALSE),
        VLOOKUP(M464, Opciones!D$1:E$92, 2, FALSE),
        YEAR(G464)
    ),
"")</f>
        <v>#NAME?</v>
      </c>
      <c r="D464" s="126" t="e">
        <f t="shared" ca="1" si="6"/>
        <v>#NAME?</v>
      </c>
      <c r="E464" s="96" t="s">
        <v>44</v>
      </c>
      <c r="F464" s="127" t="str">
        <f t="shared" si="27"/>
        <v>AUDITORÍA INTERNA PROCESO DE RECURSOS FÍSICOS E INFRAESTRUCTURA - GRUPO DE PROCESOS CORPORATIVOS VIGENCIA 2023</v>
      </c>
      <c r="G464" s="128">
        <v>45042</v>
      </c>
      <c r="H464" s="129" t="s">
        <v>45</v>
      </c>
      <c r="I464" s="187">
        <v>20</v>
      </c>
      <c r="J464" s="142" t="s">
        <v>1467</v>
      </c>
      <c r="K464" s="127" t="s">
        <v>1463</v>
      </c>
      <c r="L464" s="129" t="s">
        <v>132</v>
      </c>
      <c r="M464" s="129" t="s">
        <v>333</v>
      </c>
      <c r="N464" s="129" t="s">
        <v>50</v>
      </c>
      <c r="O464" s="126" t="s">
        <v>87</v>
      </c>
      <c r="P464" s="142" t="s">
        <v>1468</v>
      </c>
      <c r="Q464" s="130">
        <v>45343</v>
      </c>
      <c r="R464" s="130">
        <v>45596</v>
      </c>
      <c r="S464" s="131"/>
      <c r="T464" s="132"/>
      <c r="U464" s="133" t="s">
        <v>1469</v>
      </c>
      <c r="V464" s="133" t="s">
        <v>90</v>
      </c>
      <c r="W464" s="133">
        <v>2</v>
      </c>
      <c r="AA464" s="134"/>
      <c r="AB464" s="142" t="s">
        <v>99</v>
      </c>
      <c r="AC464" s="126" t="s">
        <v>50</v>
      </c>
      <c r="AD464" s="134"/>
      <c r="AE464" s="134" t="str">
        <f t="shared" ca="1" si="2"/>
        <v/>
      </c>
      <c r="AF464" s="137">
        <v>1</v>
      </c>
      <c r="AG464" s="126" t="s">
        <v>50</v>
      </c>
      <c r="AH464" s="126" t="s">
        <v>50</v>
      </c>
      <c r="AI464" s="126"/>
      <c r="AJ464" s="126" t="str">
        <f t="shared" ca="1" si="3"/>
        <v>CUMPLIDA</v>
      </c>
      <c r="AK464" s="126" t="e">
        <f t="shared" ca="1" si="26"/>
        <v>#NAME?</v>
      </c>
      <c r="AL464" s="124" t="s">
        <v>1470</v>
      </c>
      <c r="AM464" s="141">
        <v>45552</v>
      </c>
    </row>
    <row r="465" spans="1:39" ht="18.75" customHeight="1">
      <c r="A465" s="142" t="s">
        <v>107</v>
      </c>
      <c r="B465" s="125">
        <v>463</v>
      </c>
      <c r="C465" s="126" t="e">
        <f ca="1">IF(OR(H465&lt;&gt;"", J465&lt;&gt;"", O465&lt;&gt;""),
    _xludf.TEXTJOIN("-", TRUE,
        IF(H465="NO CONFORMIDAD", "NC", IF(H465="OBSERVACIÓN", "OB", "Error")),I465,
IF(O465="CORRECCIÓN", "C", IF(O465="ACCIÓN CORRECTIVA", "AC", IF(O465="ACCIÓN DE MEJORA", "AM","Error"))),
        VLOOKUP(E465, Opciones!A$1:B$13, 2, FALSE),
        VLOOKUP(M465, Opciones!D$1:E$92, 2, FALSE),
        YEAR(G465)
    ),
"")</f>
        <v>#NAME?</v>
      </c>
      <c r="D465" s="126" t="e">
        <f t="shared" ca="1" si="6"/>
        <v>#NAME?</v>
      </c>
      <c r="E465" s="96" t="s">
        <v>44</v>
      </c>
      <c r="F465" s="127" t="str">
        <f t="shared" si="27"/>
        <v>AUDITORÍA INTERNA PROCESO DE RECURSOS FÍSICOS E INFRAESTRUCTURA - GRUPO DE PROCESOS CORPORATIVOS VIGENCIA 2023</v>
      </c>
      <c r="G465" s="128">
        <v>45042</v>
      </c>
      <c r="H465" s="129" t="s">
        <v>45</v>
      </c>
      <c r="I465" s="187">
        <v>20</v>
      </c>
      <c r="J465" s="142" t="s">
        <v>1471</v>
      </c>
      <c r="K465" s="127" t="s">
        <v>1463</v>
      </c>
      <c r="L465" s="129" t="s">
        <v>132</v>
      </c>
      <c r="M465" s="129" t="s">
        <v>333</v>
      </c>
      <c r="N465" s="129" t="s">
        <v>50</v>
      </c>
      <c r="O465" s="126" t="s">
        <v>51</v>
      </c>
      <c r="P465" s="142" t="s">
        <v>1472</v>
      </c>
      <c r="Q465" s="130">
        <v>45343</v>
      </c>
      <c r="R465" s="130">
        <v>45596</v>
      </c>
      <c r="S465" s="131"/>
      <c r="T465" s="132"/>
      <c r="U465" s="133" t="s">
        <v>1473</v>
      </c>
      <c r="V465" s="133" t="s">
        <v>90</v>
      </c>
      <c r="W465" s="133">
        <v>1</v>
      </c>
      <c r="AA465" s="134"/>
      <c r="AB465" s="142" t="s">
        <v>99</v>
      </c>
      <c r="AC465" s="126" t="s">
        <v>50</v>
      </c>
      <c r="AD465" s="134"/>
      <c r="AE465" s="134" t="str">
        <f t="shared" ca="1" si="2"/>
        <v/>
      </c>
      <c r="AF465" s="137">
        <v>1</v>
      </c>
      <c r="AG465" s="126" t="s">
        <v>50</v>
      </c>
      <c r="AH465" s="126" t="s">
        <v>50</v>
      </c>
      <c r="AI465" s="126"/>
      <c r="AJ465" s="126" t="str">
        <f t="shared" ca="1" si="3"/>
        <v>CUMPLIDA</v>
      </c>
      <c r="AK465" s="126" t="e">
        <f t="shared" ca="1" si="26"/>
        <v>#NAME?</v>
      </c>
      <c r="AL465" s="124" t="s">
        <v>1474</v>
      </c>
      <c r="AM465" s="141">
        <v>45552</v>
      </c>
    </row>
    <row r="466" spans="1:39" ht="18.75" customHeight="1">
      <c r="A466" s="142" t="s">
        <v>107</v>
      </c>
      <c r="B466" s="125">
        <v>464</v>
      </c>
      <c r="C466" s="126" t="e">
        <f ca="1">IF(OR(H466&lt;&gt;"", J466&lt;&gt;"", O466&lt;&gt;""),
    _xludf.TEXTJOIN("-", TRUE,
        IF(H466="NO CONFORMIDAD", "NC", IF(H466="OBSERVACIÓN", "OB", "Error")),I466,
IF(O466="CORRECCIÓN", "C", IF(O466="ACCIÓN CORRECTIVA", "AC", IF(O466="ACCIÓN DE MEJORA", "AM","Error"))),
        VLOOKUP(E466, Opciones!A$1:B$13, 2, FALSE),
        VLOOKUP(M466, Opciones!D$1:E$92, 2, FALSE),
        YEAR(G466)
    ),
"")</f>
        <v>#NAME?</v>
      </c>
      <c r="D466" s="126" t="e">
        <f t="shared" ca="1" si="6"/>
        <v>#NAME?</v>
      </c>
      <c r="E466" s="96" t="s">
        <v>44</v>
      </c>
      <c r="F466" s="127" t="str">
        <f t="shared" si="27"/>
        <v>AUDITORÍA INTERNA PROCESO DE RECURSOS FÍSICOS E INFRAESTRUCTURA - GRUPO DE PROCESOS CORPORATIVOS VIGENCIA 2023</v>
      </c>
      <c r="G466" s="128">
        <v>45042</v>
      </c>
      <c r="H466" s="129" t="s">
        <v>45</v>
      </c>
      <c r="I466" s="187">
        <v>20</v>
      </c>
      <c r="J466" s="142" t="s">
        <v>1471</v>
      </c>
      <c r="K466" s="127" t="s">
        <v>1463</v>
      </c>
      <c r="L466" s="129" t="s">
        <v>132</v>
      </c>
      <c r="M466" s="129" t="s">
        <v>333</v>
      </c>
      <c r="N466" s="129" t="s">
        <v>50</v>
      </c>
      <c r="O466" s="126" t="s">
        <v>87</v>
      </c>
      <c r="P466" s="142" t="s">
        <v>1468</v>
      </c>
      <c r="Q466" s="130">
        <v>45343</v>
      </c>
      <c r="R466" s="130">
        <v>45596</v>
      </c>
      <c r="S466" s="131"/>
      <c r="T466" s="132"/>
      <c r="U466" s="133" t="s">
        <v>1469</v>
      </c>
      <c r="V466" s="133" t="s">
        <v>90</v>
      </c>
      <c r="W466" s="133">
        <v>2</v>
      </c>
      <c r="AA466" s="134"/>
      <c r="AB466" s="142" t="s">
        <v>99</v>
      </c>
      <c r="AC466" s="126" t="s">
        <v>50</v>
      </c>
      <c r="AD466" s="134"/>
      <c r="AE466" s="134" t="str">
        <f t="shared" ca="1" si="2"/>
        <v/>
      </c>
      <c r="AF466" s="137">
        <v>1</v>
      </c>
      <c r="AG466" s="126" t="s">
        <v>50</v>
      </c>
      <c r="AH466" s="126" t="s">
        <v>50</v>
      </c>
      <c r="AI466" s="126"/>
      <c r="AJ466" s="126" t="str">
        <f t="shared" ca="1" si="3"/>
        <v>CUMPLIDA</v>
      </c>
      <c r="AK466" s="126" t="e">
        <f t="shared" ca="1" si="26"/>
        <v>#NAME?</v>
      </c>
      <c r="AL466" s="124" t="s">
        <v>1475</v>
      </c>
      <c r="AM466" s="141">
        <v>45552</v>
      </c>
    </row>
    <row r="467" spans="1:39" ht="18.75" customHeight="1">
      <c r="A467" s="142" t="s">
        <v>107</v>
      </c>
      <c r="B467" s="125">
        <v>465</v>
      </c>
      <c r="C467" s="126" t="e">
        <f ca="1">IF(OR(H467&lt;&gt;"", J467&lt;&gt;"", O467&lt;&gt;""),
    _xludf.TEXTJOIN("-", TRUE,
        IF(H467="NO CONFORMIDAD", "NC", IF(H467="OBSERVACIÓN", "OB", "Error")),I467,
IF(O467="CORRECCIÓN", "C", IF(O467="ACCIÓN CORRECTIVA", "AC", IF(O467="ACCIÓN DE MEJORA", "AM","Error"))),
        VLOOKUP(E467, Opciones!A$1:B$13, 2, FALSE),
        VLOOKUP(M467, Opciones!D$1:E$92, 2, FALSE),
        YEAR(G467)
    ),
"")</f>
        <v>#NAME?</v>
      </c>
      <c r="D467" s="126" t="e">
        <f t="shared" ca="1" si="6"/>
        <v>#NAME?</v>
      </c>
      <c r="E467" s="96" t="s">
        <v>44</v>
      </c>
      <c r="F467" s="127" t="str">
        <f t="shared" si="27"/>
        <v>AUDITORÍA INTERNA PROCESO DE RECURSOS FÍSICOS E INFRAESTRUCTURA - GRUPO DE PROCESOS CORPORATIVOS VIGENCIA 2023</v>
      </c>
      <c r="G467" s="128">
        <v>45042</v>
      </c>
      <c r="H467" s="129" t="s">
        <v>45</v>
      </c>
      <c r="I467" s="187">
        <v>20</v>
      </c>
      <c r="J467" s="142" t="s">
        <v>1476</v>
      </c>
      <c r="K467" s="127" t="s">
        <v>1463</v>
      </c>
      <c r="L467" s="129" t="s">
        <v>132</v>
      </c>
      <c r="M467" s="129" t="s">
        <v>333</v>
      </c>
      <c r="N467" s="129" t="s">
        <v>50</v>
      </c>
      <c r="O467" s="126" t="s">
        <v>51</v>
      </c>
      <c r="P467" s="142" t="s">
        <v>1477</v>
      </c>
      <c r="Q467" s="130">
        <v>45343</v>
      </c>
      <c r="R467" s="130">
        <v>45596</v>
      </c>
      <c r="S467" s="131"/>
      <c r="T467" s="132"/>
      <c r="U467" s="133" t="s">
        <v>1473</v>
      </c>
      <c r="V467" s="133" t="s">
        <v>90</v>
      </c>
      <c r="W467" s="133">
        <v>1</v>
      </c>
      <c r="AA467" s="134"/>
      <c r="AB467" s="142" t="s">
        <v>99</v>
      </c>
      <c r="AC467" s="126" t="s">
        <v>50</v>
      </c>
      <c r="AD467" s="134"/>
      <c r="AE467" s="134" t="str">
        <f t="shared" ca="1" si="2"/>
        <v/>
      </c>
      <c r="AF467" s="137">
        <v>1</v>
      </c>
      <c r="AG467" s="126" t="s">
        <v>50</v>
      </c>
      <c r="AH467" s="126" t="s">
        <v>50</v>
      </c>
      <c r="AI467" s="126"/>
      <c r="AJ467" s="126" t="str">
        <f t="shared" ca="1" si="3"/>
        <v>CUMPLIDA</v>
      </c>
      <c r="AK467" s="126" t="e">
        <f t="shared" ca="1" si="26"/>
        <v>#NAME?</v>
      </c>
      <c r="AL467" s="124" t="s">
        <v>1478</v>
      </c>
      <c r="AM467" s="141">
        <v>45552</v>
      </c>
    </row>
    <row r="468" spans="1:39" ht="18.75" customHeight="1">
      <c r="A468" s="142" t="s">
        <v>107</v>
      </c>
      <c r="B468" s="125">
        <v>466</v>
      </c>
      <c r="C468" s="126" t="e">
        <f ca="1">IF(OR(H468&lt;&gt;"", J468&lt;&gt;"", O468&lt;&gt;""),
    _xludf.TEXTJOIN("-", TRUE,
        IF(H468="NO CONFORMIDAD", "NC", IF(H468="OBSERVACIÓN", "OB", "Error")),I468,
IF(O468="CORRECCIÓN", "C", IF(O468="ACCIÓN CORRECTIVA", "AC", IF(O468="ACCIÓN DE MEJORA", "AM","Error"))),
        VLOOKUP(E468, Opciones!A$1:B$13, 2, FALSE),
        VLOOKUP(M468, Opciones!D$1:E$92, 2, FALSE),
        YEAR(G468)
    ),
"")</f>
        <v>#NAME?</v>
      </c>
      <c r="D468" s="126" t="e">
        <f t="shared" ca="1" si="6"/>
        <v>#NAME?</v>
      </c>
      <c r="E468" s="96" t="s">
        <v>44</v>
      </c>
      <c r="F468" s="127" t="str">
        <f t="shared" si="27"/>
        <v>AUDITORÍA INTERNA PROCESO DE RECURSOS FÍSICOS E INFRAESTRUCTURA - GRUPO DE PROCESOS CORPORATIVOS VIGENCIA 2023</v>
      </c>
      <c r="G468" s="128">
        <v>45042</v>
      </c>
      <c r="H468" s="129" t="s">
        <v>45</v>
      </c>
      <c r="I468" s="187">
        <v>20</v>
      </c>
      <c r="J468" s="142" t="s">
        <v>1476</v>
      </c>
      <c r="K468" s="127" t="s">
        <v>1463</v>
      </c>
      <c r="L468" s="129" t="s">
        <v>132</v>
      </c>
      <c r="M468" s="129" t="s">
        <v>333</v>
      </c>
      <c r="N468" s="129" t="s">
        <v>50</v>
      </c>
      <c r="O468" s="126" t="s">
        <v>87</v>
      </c>
      <c r="P468" s="142" t="s">
        <v>1468</v>
      </c>
      <c r="Q468" s="130">
        <v>45343</v>
      </c>
      <c r="R468" s="130">
        <v>45596</v>
      </c>
      <c r="S468" s="131"/>
      <c r="T468" s="132"/>
      <c r="U468" s="133" t="s">
        <v>1469</v>
      </c>
      <c r="V468" s="133" t="s">
        <v>90</v>
      </c>
      <c r="W468" s="133">
        <v>2</v>
      </c>
      <c r="AA468" s="134"/>
      <c r="AB468" s="142" t="s">
        <v>99</v>
      </c>
      <c r="AC468" s="126" t="s">
        <v>50</v>
      </c>
      <c r="AD468" s="134"/>
      <c r="AE468" s="134" t="str">
        <f t="shared" ca="1" si="2"/>
        <v/>
      </c>
      <c r="AF468" s="137">
        <v>1</v>
      </c>
      <c r="AG468" s="126" t="s">
        <v>50</v>
      </c>
      <c r="AH468" s="126" t="s">
        <v>50</v>
      </c>
      <c r="AI468" s="126"/>
      <c r="AJ468" s="126" t="str">
        <f t="shared" ca="1" si="3"/>
        <v>CUMPLIDA</v>
      </c>
      <c r="AK468" s="126" t="e">
        <f t="shared" ca="1" si="26"/>
        <v>#NAME?</v>
      </c>
      <c r="AL468" s="124" t="s">
        <v>1479</v>
      </c>
      <c r="AM468" s="141">
        <v>45552</v>
      </c>
    </row>
    <row r="469" spans="1:39" ht="18.75" customHeight="1">
      <c r="A469" s="142" t="s">
        <v>107</v>
      </c>
      <c r="B469" s="125">
        <v>467</v>
      </c>
      <c r="C469" s="126" t="e">
        <f ca="1">IF(OR(H469&lt;&gt;"", J469&lt;&gt;"", O469&lt;&gt;""),
    _xludf.TEXTJOIN("-", TRUE,
        IF(H469="NO CONFORMIDAD", "NC", IF(H469="OBSERVACIÓN", "OB", "Error")),I469,
IF(O469="CORRECCIÓN", "C", IF(O469="ACCIÓN CORRECTIVA", "AC", IF(O469="ACCIÓN DE MEJORA", "AM","Error"))),
        VLOOKUP(E469, Opciones!A$1:B$13, 2, FALSE),
        VLOOKUP(M469, Opciones!D$1:E$92, 2, FALSE),
        YEAR(G469)
    ),
"")</f>
        <v>#NAME?</v>
      </c>
      <c r="D469" s="126" t="e">
        <f t="shared" ca="1" si="6"/>
        <v>#NAME?</v>
      </c>
      <c r="E469" s="96" t="s">
        <v>44</v>
      </c>
      <c r="F469" s="127" t="str">
        <f t="shared" si="27"/>
        <v>AUDITORÍA INTERNA PROCESO DE RECURSOS FÍSICOS E INFRAESTRUCTURA - GRUPO DE PROCESOS CORPORATIVOS VIGENCIA 2023</v>
      </c>
      <c r="G469" s="128">
        <v>45042</v>
      </c>
      <c r="H469" s="129" t="s">
        <v>45</v>
      </c>
      <c r="I469" s="187">
        <v>20</v>
      </c>
      <c r="J469" s="142" t="s">
        <v>1480</v>
      </c>
      <c r="K469" s="127" t="s">
        <v>1463</v>
      </c>
      <c r="L469" s="129" t="s">
        <v>132</v>
      </c>
      <c r="M469" s="129" t="s">
        <v>333</v>
      </c>
      <c r="N469" s="129" t="s">
        <v>50</v>
      </c>
      <c r="O469" s="126" t="s">
        <v>51</v>
      </c>
      <c r="P469" s="142" t="s">
        <v>1481</v>
      </c>
      <c r="Q469" s="130">
        <v>45343</v>
      </c>
      <c r="R469" s="130">
        <v>45596</v>
      </c>
      <c r="S469" s="131"/>
      <c r="T469" s="132"/>
      <c r="U469" s="133" t="s">
        <v>1473</v>
      </c>
      <c r="V469" s="133" t="s">
        <v>90</v>
      </c>
      <c r="W469" s="133">
        <v>1</v>
      </c>
      <c r="AA469" s="134"/>
      <c r="AB469" s="142" t="s">
        <v>99</v>
      </c>
      <c r="AC469" s="126" t="s">
        <v>50</v>
      </c>
      <c r="AD469" s="134"/>
      <c r="AE469" s="134" t="str">
        <f t="shared" ca="1" si="2"/>
        <v/>
      </c>
      <c r="AF469" s="137">
        <v>1</v>
      </c>
      <c r="AG469" s="126"/>
      <c r="AH469" s="126"/>
      <c r="AI469" s="126"/>
      <c r="AJ469" s="126" t="str">
        <f t="shared" ca="1" si="3"/>
        <v>CUMPLIDA</v>
      </c>
      <c r="AK469" s="126" t="e">
        <f t="shared" ca="1" si="26"/>
        <v>#NAME?</v>
      </c>
      <c r="AL469" s="124" t="s">
        <v>1482</v>
      </c>
      <c r="AM469" s="141">
        <v>45552</v>
      </c>
    </row>
    <row r="470" spans="1:39" ht="18.75" customHeight="1">
      <c r="A470" s="142" t="s">
        <v>107</v>
      </c>
      <c r="B470" s="125">
        <v>468</v>
      </c>
      <c r="C470" s="126" t="e">
        <f ca="1">IF(OR(H470&lt;&gt;"", J470&lt;&gt;"", O470&lt;&gt;""),
    _xludf.TEXTJOIN("-", TRUE,
        IF(H470="NO CONFORMIDAD", "NC", IF(H470="OBSERVACIÓN", "OB", "Error")),I470,
IF(O470="CORRECCIÓN", "C", IF(O470="ACCIÓN CORRECTIVA", "AC", IF(O470="ACCIÓN DE MEJORA", "AM","Error"))),
        VLOOKUP(E470, Opciones!A$1:B$13, 2, FALSE),
        VLOOKUP(M470, Opciones!D$1:E$92, 2, FALSE),
        YEAR(G470)
    ),
"")</f>
        <v>#NAME?</v>
      </c>
      <c r="D470" s="126" t="e">
        <f t="shared" ca="1" si="6"/>
        <v>#NAME?</v>
      </c>
      <c r="E470" s="96" t="s">
        <v>44</v>
      </c>
      <c r="F470" s="127" t="str">
        <f t="shared" si="27"/>
        <v>AUDITORÍA INTERNA PROCESO DE RECURSOS FÍSICOS E INFRAESTRUCTURA - GRUPO DE PROCESOS CORPORATIVOS VIGENCIA 2023</v>
      </c>
      <c r="G470" s="128">
        <v>45042</v>
      </c>
      <c r="H470" s="129" t="s">
        <v>45</v>
      </c>
      <c r="I470" s="187">
        <v>20</v>
      </c>
      <c r="J470" s="142" t="s">
        <v>1480</v>
      </c>
      <c r="K470" s="127" t="s">
        <v>1463</v>
      </c>
      <c r="L470" s="129" t="s">
        <v>132</v>
      </c>
      <c r="M470" s="129" t="s">
        <v>333</v>
      </c>
      <c r="N470" s="129" t="s">
        <v>50</v>
      </c>
      <c r="O470" s="126" t="s">
        <v>87</v>
      </c>
      <c r="P470" s="142" t="s">
        <v>1468</v>
      </c>
      <c r="Q470" s="130">
        <v>45343</v>
      </c>
      <c r="R470" s="130">
        <v>45596</v>
      </c>
      <c r="S470" s="131"/>
      <c r="T470" s="132"/>
      <c r="U470" s="133" t="s">
        <v>1469</v>
      </c>
      <c r="V470" s="133" t="s">
        <v>90</v>
      </c>
      <c r="W470" s="133">
        <v>2</v>
      </c>
      <c r="AA470" s="134"/>
      <c r="AB470" s="142" t="s">
        <v>99</v>
      </c>
      <c r="AC470" s="126" t="s">
        <v>50</v>
      </c>
      <c r="AD470" s="134"/>
      <c r="AE470" s="134" t="str">
        <f t="shared" ca="1" si="2"/>
        <v/>
      </c>
      <c r="AF470" s="137">
        <v>1</v>
      </c>
      <c r="AG470" s="126" t="s">
        <v>50</v>
      </c>
      <c r="AH470" s="126" t="s">
        <v>50</v>
      </c>
      <c r="AI470" s="126"/>
      <c r="AJ470" s="126" t="str">
        <f t="shared" ca="1" si="3"/>
        <v>CUMPLIDA</v>
      </c>
      <c r="AK470" s="126" t="e">
        <f t="shared" ca="1" si="26"/>
        <v>#NAME?</v>
      </c>
      <c r="AL470" s="124" t="s">
        <v>1475</v>
      </c>
      <c r="AM470" s="141">
        <v>45552</v>
      </c>
    </row>
    <row r="471" spans="1:39" ht="18.75" customHeight="1">
      <c r="A471" s="142" t="s">
        <v>107</v>
      </c>
      <c r="B471" s="125">
        <v>469</v>
      </c>
      <c r="C471" s="126" t="e">
        <f ca="1">IF(OR(H471&lt;&gt;"", J471&lt;&gt;"", O471&lt;&gt;""),
    _xludf.TEXTJOIN("-", TRUE,
        IF(H471="NO CONFORMIDAD", "NC", IF(H471="OBSERVACIÓN", "OB", "Error")),I471,
IF(O471="CORRECCIÓN", "C", IF(O471="ACCIÓN CORRECTIVA", "AC", IF(O471="ACCIÓN DE MEJORA", "AM","Error"))),
        VLOOKUP(E471, Opciones!A$1:B$13, 2, FALSE),
        VLOOKUP(M471, Opciones!D$1:E$92, 2, FALSE),
        YEAR(G471)
    ),
"")</f>
        <v>#NAME?</v>
      </c>
      <c r="D471" s="126" t="e">
        <f t="shared" ca="1" si="6"/>
        <v>#NAME?</v>
      </c>
      <c r="E471" s="96" t="s">
        <v>44</v>
      </c>
      <c r="F471" s="127" t="str">
        <f t="shared" si="27"/>
        <v>AUDITORÍA INTERNA PROCESO DE RECURSOS FÍSICOS E INFRAESTRUCTURA - GRUPO DE PROCESOS CORPORATIVOS VIGENCIA 2023</v>
      </c>
      <c r="G471" s="128">
        <v>45042</v>
      </c>
      <c r="H471" s="129" t="s">
        <v>45</v>
      </c>
      <c r="I471" s="187">
        <v>20</v>
      </c>
      <c r="J471" s="142" t="s">
        <v>1483</v>
      </c>
      <c r="K471" s="127" t="s">
        <v>1463</v>
      </c>
      <c r="L471" s="129" t="s">
        <v>132</v>
      </c>
      <c r="M471" s="129" t="s">
        <v>333</v>
      </c>
      <c r="N471" s="129" t="s">
        <v>50</v>
      </c>
      <c r="O471" s="126" t="s">
        <v>51</v>
      </c>
      <c r="P471" s="142" t="s">
        <v>1484</v>
      </c>
      <c r="Q471" s="130">
        <v>45343</v>
      </c>
      <c r="R471" s="130">
        <v>45596</v>
      </c>
      <c r="S471" s="131"/>
      <c r="T471" s="132"/>
      <c r="U471" s="133" t="s">
        <v>1473</v>
      </c>
      <c r="V471" s="133" t="s">
        <v>90</v>
      </c>
      <c r="W471" s="133">
        <v>1</v>
      </c>
      <c r="AA471" s="134"/>
      <c r="AB471" s="142" t="s">
        <v>99</v>
      </c>
      <c r="AC471" s="126" t="s">
        <v>50</v>
      </c>
      <c r="AD471" s="134"/>
      <c r="AE471" s="134" t="str">
        <f t="shared" ca="1" si="2"/>
        <v/>
      </c>
      <c r="AF471" s="137">
        <v>1</v>
      </c>
      <c r="AG471" s="126" t="s">
        <v>50</v>
      </c>
      <c r="AH471" s="126" t="s">
        <v>50</v>
      </c>
      <c r="AI471" s="130"/>
      <c r="AJ471" s="126" t="str">
        <f t="shared" ca="1" si="3"/>
        <v>CUMPLIDA</v>
      </c>
      <c r="AK471" s="126" t="e">
        <f t="shared" ca="1" si="26"/>
        <v>#NAME?</v>
      </c>
      <c r="AL471" s="124" t="s">
        <v>1485</v>
      </c>
      <c r="AM471" s="141">
        <v>45552</v>
      </c>
    </row>
    <row r="472" spans="1:39" ht="18.75" customHeight="1">
      <c r="A472" s="142" t="s">
        <v>107</v>
      </c>
      <c r="B472" s="125">
        <v>470</v>
      </c>
      <c r="C472" s="126" t="e">
        <f ca="1">IF(OR(H472&lt;&gt;"", J472&lt;&gt;"", O472&lt;&gt;""),
    _xludf.TEXTJOIN("-", TRUE,
        IF(H472="NO CONFORMIDAD", "NC", IF(H472="OBSERVACIÓN", "OB", "Error")),I472,
IF(O472="CORRECCIÓN", "C", IF(O472="ACCIÓN CORRECTIVA", "AC", IF(O472="ACCIÓN DE MEJORA", "AM","Error"))),
        VLOOKUP(E472, Opciones!A$1:B$13, 2, FALSE),
        VLOOKUP(M472, Opciones!D$1:E$92, 2, FALSE),
        YEAR(G472)
    ),
"")</f>
        <v>#NAME?</v>
      </c>
      <c r="D472" s="126" t="e">
        <f t="shared" ca="1" si="6"/>
        <v>#NAME?</v>
      </c>
      <c r="E472" s="96" t="s">
        <v>44</v>
      </c>
      <c r="F472" s="127" t="str">
        <f t="shared" si="27"/>
        <v>AUDITORÍA INTERNA PROCESO DE RECURSOS FÍSICOS E INFRAESTRUCTURA - GRUPO DE PROCESOS CORPORATIVOS VIGENCIA 2023</v>
      </c>
      <c r="G472" s="128">
        <v>45042</v>
      </c>
      <c r="H472" s="129" t="s">
        <v>45</v>
      </c>
      <c r="I472" s="187">
        <v>20</v>
      </c>
      <c r="J472" s="142" t="s">
        <v>1483</v>
      </c>
      <c r="K472" s="127" t="s">
        <v>1463</v>
      </c>
      <c r="L472" s="129" t="s">
        <v>132</v>
      </c>
      <c r="M472" s="129" t="s">
        <v>333</v>
      </c>
      <c r="N472" s="129" t="s">
        <v>50</v>
      </c>
      <c r="O472" s="126" t="s">
        <v>87</v>
      </c>
      <c r="P472" s="142" t="s">
        <v>1468</v>
      </c>
      <c r="Q472" s="130">
        <v>45343</v>
      </c>
      <c r="R472" s="130">
        <v>45596</v>
      </c>
      <c r="S472" s="131"/>
      <c r="T472" s="132"/>
      <c r="U472" s="133" t="s">
        <v>1469</v>
      </c>
      <c r="V472" s="133" t="s">
        <v>90</v>
      </c>
      <c r="W472" s="133">
        <v>2</v>
      </c>
      <c r="AA472" s="134"/>
      <c r="AB472" s="142" t="s">
        <v>99</v>
      </c>
      <c r="AC472" s="126" t="s">
        <v>50</v>
      </c>
      <c r="AD472" s="134"/>
      <c r="AE472" s="134" t="str">
        <f t="shared" ca="1" si="2"/>
        <v/>
      </c>
      <c r="AF472" s="137">
        <v>1</v>
      </c>
      <c r="AG472" s="126" t="s">
        <v>50</v>
      </c>
      <c r="AH472" s="126" t="s">
        <v>50</v>
      </c>
      <c r="AI472" s="126"/>
      <c r="AJ472" s="126" t="str">
        <f t="shared" ca="1" si="3"/>
        <v>CUMPLIDA</v>
      </c>
      <c r="AK472" s="126" t="e">
        <f t="shared" ca="1" si="26"/>
        <v>#NAME?</v>
      </c>
      <c r="AL472" s="124" t="s">
        <v>1486</v>
      </c>
      <c r="AM472" s="141">
        <v>45552</v>
      </c>
    </row>
    <row r="473" spans="1:39" ht="18.75" customHeight="1">
      <c r="A473" s="142" t="s">
        <v>107</v>
      </c>
      <c r="B473" s="125">
        <v>471</v>
      </c>
      <c r="C473" s="126" t="e">
        <f ca="1">IF(OR(H473&lt;&gt;"", J473&lt;&gt;"", O473&lt;&gt;""),
    _xludf.TEXTJOIN("-", TRUE,
        IF(H473="NO CONFORMIDAD", "NC", IF(H473="OBSERVACIÓN", "OB", "Error")),I473,
IF(O473="CORRECCIÓN", "C", IF(O473="ACCIÓN CORRECTIVA", "AC", IF(O473="ACCIÓN DE MEJORA", "AM","Error"))),
        VLOOKUP(E473, Opciones!A$1:B$13, 2, FALSE),
        VLOOKUP(M473, Opciones!D$1:E$92, 2, FALSE),
        YEAR(G473)
    ),
"")</f>
        <v>#NAME?</v>
      </c>
      <c r="D473" s="126" t="e">
        <f t="shared" ca="1" si="6"/>
        <v>#NAME?</v>
      </c>
      <c r="E473" s="96" t="s">
        <v>44</v>
      </c>
      <c r="F473" s="127" t="str">
        <f t="shared" si="27"/>
        <v>AUDITORÍA INTERNA PROCESO DE RECURSOS FÍSICOS E INFRAESTRUCTURA - GRUPO DE PROCESOS CORPORATIVOS VIGENCIA 2023</v>
      </c>
      <c r="G473" s="128">
        <v>45042</v>
      </c>
      <c r="H473" s="129" t="s">
        <v>45</v>
      </c>
      <c r="I473" s="187">
        <v>20</v>
      </c>
      <c r="J473" s="142" t="s">
        <v>1487</v>
      </c>
      <c r="K473" s="127" t="s">
        <v>1463</v>
      </c>
      <c r="L473" s="129" t="s">
        <v>132</v>
      </c>
      <c r="M473" s="129" t="s">
        <v>333</v>
      </c>
      <c r="N473" s="129" t="s">
        <v>50</v>
      </c>
      <c r="O473" s="126" t="s">
        <v>51</v>
      </c>
      <c r="P473" s="142" t="s">
        <v>1488</v>
      </c>
      <c r="Q473" s="130">
        <v>45343</v>
      </c>
      <c r="R473" s="130">
        <v>45596</v>
      </c>
      <c r="S473" s="131"/>
      <c r="T473" s="132"/>
      <c r="U473" s="133" t="s">
        <v>1473</v>
      </c>
      <c r="V473" s="133" t="s">
        <v>90</v>
      </c>
      <c r="W473" s="133">
        <v>1</v>
      </c>
      <c r="AA473" s="134"/>
      <c r="AB473" s="142" t="s">
        <v>99</v>
      </c>
      <c r="AC473" s="126" t="s">
        <v>50</v>
      </c>
      <c r="AD473" s="134"/>
      <c r="AE473" s="134" t="str">
        <f t="shared" ca="1" si="2"/>
        <v/>
      </c>
      <c r="AF473" s="137">
        <v>1</v>
      </c>
      <c r="AG473" s="126"/>
      <c r="AH473" s="126"/>
      <c r="AI473" s="126"/>
      <c r="AJ473" s="126" t="str">
        <f t="shared" ca="1" si="3"/>
        <v>CUMPLIDA</v>
      </c>
      <c r="AK473" s="126" t="e">
        <f t="shared" ca="1" si="26"/>
        <v>#NAME?</v>
      </c>
      <c r="AL473" s="124" t="s">
        <v>1489</v>
      </c>
      <c r="AM473" s="141">
        <v>45552</v>
      </c>
    </row>
    <row r="474" spans="1:39" ht="18.75" customHeight="1">
      <c r="A474" s="142" t="s">
        <v>107</v>
      </c>
      <c r="B474" s="125">
        <v>472</v>
      </c>
      <c r="C474" s="126" t="e">
        <f ca="1">IF(OR(H474&lt;&gt;"", J474&lt;&gt;"", O474&lt;&gt;""),
    _xludf.TEXTJOIN("-", TRUE,
        IF(H474="NO CONFORMIDAD", "NC", IF(H474="OBSERVACIÓN", "OB", "Error")),I474,
IF(O474="CORRECCIÓN", "C", IF(O474="ACCIÓN CORRECTIVA", "AC", IF(O474="ACCIÓN DE MEJORA", "AM","Error"))),
        VLOOKUP(E474, Opciones!A$1:B$13, 2, FALSE),
        VLOOKUP(M474, Opciones!D$1:E$92, 2, FALSE),
        YEAR(G474)
    ),
"")</f>
        <v>#NAME?</v>
      </c>
      <c r="D474" s="126" t="e">
        <f t="shared" ca="1" si="6"/>
        <v>#NAME?</v>
      </c>
      <c r="E474" s="96" t="s">
        <v>44</v>
      </c>
      <c r="F474" s="127" t="str">
        <f t="shared" si="27"/>
        <v>AUDITORÍA INTERNA PROCESO DE RECURSOS FÍSICOS E INFRAESTRUCTURA - GRUPO DE PROCESOS CORPORATIVOS VIGENCIA 2023</v>
      </c>
      <c r="G474" s="128">
        <v>45042</v>
      </c>
      <c r="H474" s="129" t="s">
        <v>45</v>
      </c>
      <c r="I474" s="187">
        <v>20</v>
      </c>
      <c r="J474" s="142" t="s">
        <v>1487</v>
      </c>
      <c r="K474" s="127" t="s">
        <v>1463</v>
      </c>
      <c r="L474" s="129" t="s">
        <v>132</v>
      </c>
      <c r="M474" s="129" t="s">
        <v>333</v>
      </c>
      <c r="N474" s="129" t="s">
        <v>50</v>
      </c>
      <c r="O474" s="126" t="s">
        <v>87</v>
      </c>
      <c r="P474" s="142" t="s">
        <v>1468</v>
      </c>
      <c r="Q474" s="130">
        <v>45343</v>
      </c>
      <c r="R474" s="130">
        <v>45596</v>
      </c>
      <c r="S474" s="131"/>
      <c r="T474" s="132"/>
      <c r="U474" s="133" t="s">
        <v>1469</v>
      </c>
      <c r="V474" s="133" t="s">
        <v>90</v>
      </c>
      <c r="W474" s="133">
        <v>2</v>
      </c>
      <c r="AA474" s="134"/>
      <c r="AB474" s="142" t="s">
        <v>99</v>
      </c>
      <c r="AC474" s="126" t="s">
        <v>50</v>
      </c>
      <c r="AD474" s="134"/>
      <c r="AE474" s="134" t="str">
        <f t="shared" ca="1" si="2"/>
        <v/>
      </c>
      <c r="AF474" s="137">
        <v>1</v>
      </c>
      <c r="AG474" s="126" t="s">
        <v>50</v>
      </c>
      <c r="AH474" s="126" t="s">
        <v>50</v>
      </c>
      <c r="AI474" s="126"/>
      <c r="AJ474" s="126" t="str">
        <f t="shared" ca="1" si="3"/>
        <v>CUMPLIDA</v>
      </c>
      <c r="AK474" s="126" t="e">
        <f t="shared" ca="1" si="26"/>
        <v>#NAME?</v>
      </c>
      <c r="AL474" s="124" t="s">
        <v>1490</v>
      </c>
      <c r="AM474" s="141">
        <v>45552</v>
      </c>
    </row>
    <row r="475" spans="1:39" ht="18.75" customHeight="1">
      <c r="A475" s="142" t="s">
        <v>107</v>
      </c>
      <c r="B475" s="125">
        <v>473</v>
      </c>
      <c r="C475" s="126" t="e">
        <f ca="1">IF(OR(H475&lt;&gt;"", J475&lt;&gt;"", O475&lt;&gt;""),
    _xludf.TEXTJOIN("-", TRUE,
        IF(H475="NO CONFORMIDAD", "NC", IF(H475="OBSERVACIÓN", "OB", "Error")),I475,
IF(O475="CORRECCIÓN", "C", IF(O475="ACCIÓN CORRECTIVA", "AC", IF(O475="ACCIÓN DE MEJORA", "AM","Error"))),
        VLOOKUP(E475, Opciones!A$1:B$13, 2, FALSE),
        VLOOKUP(M475, Opciones!D$1:E$92, 2, FALSE),
        YEAR(G475)
    ),
"")</f>
        <v>#NAME?</v>
      </c>
      <c r="D475" s="126" t="e">
        <f t="shared" ca="1" si="6"/>
        <v>#NAME?</v>
      </c>
      <c r="E475" s="96" t="s">
        <v>44</v>
      </c>
      <c r="F475" s="127" t="str">
        <f t="shared" si="27"/>
        <v>AUDITORÍA INTERNA PROCESO DE RECURSOS FÍSICOS E INFRAESTRUCTURA - GRUPO DE PROCESOS CORPORATIVOS VIGENCIA 2023</v>
      </c>
      <c r="G475" s="128">
        <v>45042</v>
      </c>
      <c r="H475" s="129" t="s">
        <v>45</v>
      </c>
      <c r="I475" s="187">
        <v>20</v>
      </c>
      <c r="J475" s="142" t="s">
        <v>1491</v>
      </c>
      <c r="K475" s="127" t="s">
        <v>1463</v>
      </c>
      <c r="L475" s="129" t="s">
        <v>132</v>
      </c>
      <c r="M475" s="129" t="s">
        <v>333</v>
      </c>
      <c r="N475" s="129" t="s">
        <v>50</v>
      </c>
      <c r="O475" s="126" t="s">
        <v>51</v>
      </c>
      <c r="P475" s="142" t="s">
        <v>1492</v>
      </c>
      <c r="Q475" s="130">
        <v>45343</v>
      </c>
      <c r="R475" s="130">
        <v>45596</v>
      </c>
      <c r="S475" s="131"/>
      <c r="T475" s="132"/>
      <c r="U475" s="133" t="s">
        <v>1473</v>
      </c>
      <c r="V475" s="133" t="s">
        <v>90</v>
      </c>
      <c r="W475" s="133">
        <v>1</v>
      </c>
      <c r="AA475" s="134"/>
      <c r="AB475" s="142" t="s">
        <v>99</v>
      </c>
      <c r="AC475" s="126" t="s">
        <v>50</v>
      </c>
      <c r="AD475" s="134"/>
      <c r="AE475" s="134" t="str">
        <f t="shared" ca="1" si="2"/>
        <v/>
      </c>
      <c r="AF475" s="137">
        <v>1</v>
      </c>
      <c r="AG475" s="126"/>
      <c r="AH475" s="126"/>
      <c r="AI475" s="126"/>
      <c r="AJ475" s="126" t="str">
        <f t="shared" ca="1" si="3"/>
        <v>CUMPLIDA</v>
      </c>
      <c r="AK475" s="126" t="e">
        <f t="shared" ca="1" si="26"/>
        <v>#NAME?</v>
      </c>
      <c r="AL475" s="124" t="s">
        <v>1493</v>
      </c>
      <c r="AM475" s="141">
        <v>45552</v>
      </c>
    </row>
    <row r="476" spans="1:39" ht="18.75" customHeight="1">
      <c r="A476" s="142" t="s">
        <v>107</v>
      </c>
      <c r="B476" s="125">
        <v>474</v>
      </c>
      <c r="C476" s="126" t="e">
        <f ca="1">IF(OR(H476&lt;&gt;"", J476&lt;&gt;"", O476&lt;&gt;""),
    _xludf.TEXTJOIN("-", TRUE,
        IF(H476="NO CONFORMIDAD", "NC", IF(H476="OBSERVACIÓN", "OB", "Error")),I476,
IF(O476="CORRECCIÓN", "C", IF(O476="ACCIÓN CORRECTIVA", "AC", IF(O476="ACCIÓN DE MEJORA", "AM","Error"))),
        VLOOKUP(E476, Opciones!A$1:B$13, 2, FALSE),
        VLOOKUP(M476, Opciones!D$1:E$92, 2, FALSE),
        YEAR(G476)
    ),
"")</f>
        <v>#NAME?</v>
      </c>
      <c r="D476" s="126" t="e">
        <f t="shared" ca="1" si="6"/>
        <v>#NAME?</v>
      </c>
      <c r="E476" s="96" t="s">
        <v>44</v>
      </c>
      <c r="F476" s="127" t="str">
        <f t="shared" si="27"/>
        <v>AUDITORÍA INTERNA PROCESO DE RECURSOS FÍSICOS E INFRAESTRUCTURA - GRUPO DE PROCESOS CORPORATIVOS VIGENCIA 2023</v>
      </c>
      <c r="G476" s="128">
        <v>45042</v>
      </c>
      <c r="H476" s="129" t="s">
        <v>45</v>
      </c>
      <c r="I476" s="187">
        <v>20</v>
      </c>
      <c r="J476" s="142" t="s">
        <v>1491</v>
      </c>
      <c r="K476" s="127" t="s">
        <v>1463</v>
      </c>
      <c r="L476" s="129" t="s">
        <v>132</v>
      </c>
      <c r="M476" s="129" t="s">
        <v>333</v>
      </c>
      <c r="N476" s="129" t="s">
        <v>50</v>
      </c>
      <c r="O476" s="126" t="s">
        <v>87</v>
      </c>
      <c r="P476" s="142" t="s">
        <v>1468</v>
      </c>
      <c r="Q476" s="130">
        <v>45343</v>
      </c>
      <c r="R476" s="130">
        <v>45596</v>
      </c>
      <c r="S476" s="131"/>
      <c r="T476" s="132"/>
      <c r="U476" s="133" t="s">
        <v>1469</v>
      </c>
      <c r="V476" s="133" t="s">
        <v>90</v>
      </c>
      <c r="W476" s="133">
        <v>2</v>
      </c>
      <c r="AA476" s="134"/>
      <c r="AB476" s="142" t="s">
        <v>99</v>
      </c>
      <c r="AC476" s="126" t="s">
        <v>50</v>
      </c>
      <c r="AD476" s="134"/>
      <c r="AE476" s="134" t="str">
        <f t="shared" ca="1" si="2"/>
        <v/>
      </c>
      <c r="AF476" s="137">
        <v>1</v>
      </c>
      <c r="AG476" s="126" t="s">
        <v>50</v>
      </c>
      <c r="AH476" s="126" t="s">
        <v>50</v>
      </c>
      <c r="AI476" s="126"/>
      <c r="AJ476" s="126" t="str">
        <f t="shared" ca="1" si="3"/>
        <v>CUMPLIDA</v>
      </c>
      <c r="AK476" s="126" t="e">
        <f t="shared" ca="1" si="26"/>
        <v>#NAME?</v>
      </c>
      <c r="AL476" s="124" t="s">
        <v>1475</v>
      </c>
      <c r="AM476" s="141">
        <v>45552</v>
      </c>
    </row>
    <row r="477" spans="1:39" ht="18.75" customHeight="1">
      <c r="A477" s="127" t="s">
        <v>77</v>
      </c>
      <c r="B477" s="125">
        <v>475</v>
      </c>
      <c r="C477" s="126" t="e">
        <f ca="1">IF(OR(H477&lt;&gt;"", J477&lt;&gt;"", O477&lt;&gt;""),
    _xludf.TEXTJOIN("-", TRUE,
        IF(H477="NO CONFORMIDAD", "NC", IF(H477="OBSERVACIÓN", "OB", "Error")),I477,
IF(O477="CORRECCIÓN", "C", IF(O477="ACCIÓN CORRECTIVA", "AC", IF(O477="ACCIÓN DE MEJORA", "AM","Error"))),
        VLOOKUP(E477, Opciones!A$1:B$13, 2, FALSE),
        VLOOKUP(M477, Opciones!D$1:E$92, 2, FALSE),
        YEAR(G477)
    ),
"")</f>
        <v>#NAME?</v>
      </c>
      <c r="D477" s="126" t="e">
        <f t="shared" ca="1" si="6"/>
        <v>#NAME?</v>
      </c>
      <c r="E477" s="96" t="s">
        <v>44</v>
      </c>
      <c r="F477" s="127" t="str">
        <f t="shared" si="27"/>
        <v>AUDITORÍA INTERNA PROCESO DE RECURSOS FÍSICOS E INFRAESTRUCTURA - DIRECCIÓN TERRITORIAL AMAZONÍA VIGENCIA 2023</v>
      </c>
      <c r="G477" s="128">
        <v>45252</v>
      </c>
      <c r="H477" s="129" t="s">
        <v>45</v>
      </c>
      <c r="I477" s="187">
        <v>1</v>
      </c>
      <c r="J477" s="127" t="s">
        <v>1494</v>
      </c>
      <c r="K477" s="127" t="s">
        <v>1495</v>
      </c>
      <c r="L477" s="129" t="s">
        <v>132</v>
      </c>
      <c r="M477" s="129" t="s">
        <v>81</v>
      </c>
      <c r="N477" s="129" t="s">
        <v>444</v>
      </c>
      <c r="O477" s="126" t="s">
        <v>51</v>
      </c>
      <c r="P477" s="127" t="s">
        <v>1496</v>
      </c>
      <c r="Q477" s="130">
        <v>45336</v>
      </c>
      <c r="R477" s="130">
        <v>45363</v>
      </c>
      <c r="S477" s="131"/>
      <c r="T477" s="132"/>
      <c r="U477" s="133" t="s">
        <v>1497</v>
      </c>
      <c r="V477" s="133" t="s">
        <v>90</v>
      </c>
      <c r="W477" s="133">
        <v>1</v>
      </c>
      <c r="AA477" s="134"/>
      <c r="AB477" s="142" t="s">
        <v>99</v>
      </c>
      <c r="AC477" s="126"/>
      <c r="AD477" s="134"/>
      <c r="AE477" s="134" t="str">
        <f t="shared" ca="1" si="2"/>
        <v/>
      </c>
      <c r="AF477" s="137"/>
      <c r="AG477" s="126"/>
      <c r="AH477" s="126"/>
      <c r="AI477" s="130">
        <v>45494</v>
      </c>
      <c r="AJ477" s="126" t="str">
        <f t="shared" ca="1" si="3"/>
        <v>CERRADA</v>
      </c>
      <c r="AK477" s="126" t="e">
        <f t="shared" ca="1" si="26"/>
        <v>#NAME?</v>
      </c>
      <c r="AL477" s="124" t="s">
        <v>1498</v>
      </c>
      <c r="AM477" s="136"/>
    </row>
    <row r="478" spans="1:39" ht="18.75" customHeight="1">
      <c r="A478" s="127" t="s">
        <v>77</v>
      </c>
      <c r="B478" s="125">
        <v>476</v>
      </c>
      <c r="C478" s="126" t="e">
        <f ca="1">IF(OR(H478&lt;&gt;"", J478&lt;&gt;"", O478&lt;&gt;""),
    _xludf.TEXTJOIN("-", TRUE,
        IF(H478="NO CONFORMIDAD", "NC", IF(H478="OBSERVACIÓN", "OB", "Error")),I478,
IF(O478="CORRECCIÓN", "C", IF(O478="ACCIÓN CORRECTIVA", "AC", IF(O478="ACCIÓN DE MEJORA", "AM","Error"))),
        VLOOKUP(E478, Opciones!A$1:B$13, 2, FALSE),
        VLOOKUP(M478, Opciones!D$1:E$92, 2, FALSE),
        YEAR(G478)
    ),
"")</f>
        <v>#NAME?</v>
      </c>
      <c r="D478" s="126" t="e">
        <f t="shared" ca="1" si="6"/>
        <v>#NAME?</v>
      </c>
      <c r="E478" s="96" t="s">
        <v>44</v>
      </c>
      <c r="F478" s="127" t="str">
        <f t="shared" si="27"/>
        <v>AUDITORÍA INTERNA PROCESO DE RECURSOS FÍSICOS E INFRAESTRUCTURA - DIRECCIÓN TERRITORIAL AMAZONÍA VIGENCIA 2023</v>
      </c>
      <c r="G478" s="128">
        <v>45252</v>
      </c>
      <c r="H478" s="129" t="s">
        <v>45</v>
      </c>
      <c r="I478" s="187">
        <v>1</v>
      </c>
      <c r="J478" s="127" t="s">
        <v>1499</v>
      </c>
      <c r="K478" s="127" t="s">
        <v>1495</v>
      </c>
      <c r="L478" s="129" t="s">
        <v>132</v>
      </c>
      <c r="M478" s="129" t="s">
        <v>81</v>
      </c>
      <c r="N478" s="129" t="s">
        <v>444</v>
      </c>
      <c r="O478" s="126" t="s">
        <v>87</v>
      </c>
      <c r="P478" s="127" t="s">
        <v>1500</v>
      </c>
      <c r="Q478" s="130">
        <v>45336</v>
      </c>
      <c r="R478" s="130">
        <v>45626</v>
      </c>
      <c r="S478" s="131"/>
      <c r="T478" s="132"/>
      <c r="U478" s="133" t="s">
        <v>1501</v>
      </c>
      <c r="V478" s="133" t="s">
        <v>90</v>
      </c>
      <c r="W478" s="133">
        <v>12</v>
      </c>
      <c r="AA478" s="134"/>
      <c r="AB478" s="131"/>
      <c r="AC478" s="126"/>
      <c r="AD478" s="134"/>
      <c r="AE478" s="134" t="str">
        <f t="shared" ca="1" si="2"/>
        <v/>
      </c>
      <c r="AF478" s="137"/>
      <c r="AG478" s="126"/>
      <c r="AH478" s="126"/>
      <c r="AI478" s="126"/>
      <c r="AJ478" s="126">
        <f t="shared" ca="1" si="3"/>
        <v>-122</v>
      </c>
      <c r="AK478" s="126" t="e">
        <f t="shared" ca="1" si="26"/>
        <v>#NAME?</v>
      </c>
      <c r="AL478" s="124"/>
      <c r="AM478" s="136"/>
    </row>
    <row r="479" spans="1:39" ht="18.75" customHeight="1">
      <c r="A479" s="127" t="s">
        <v>77</v>
      </c>
      <c r="B479" s="125">
        <v>477</v>
      </c>
      <c r="C479" s="126" t="e">
        <f ca="1">IF(OR(H479&lt;&gt;"", J479&lt;&gt;"", O479&lt;&gt;""),
    _xludf.TEXTJOIN("-", TRUE,
        IF(H479="NO CONFORMIDAD", "NC", IF(H479="OBSERVACIÓN", "OB", "Error")),I479,
IF(O479="CORRECCIÓN", "C", IF(O479="ACCIÓN CORRECTIVA", "AC", IF(O479="ACCIÓN DE MEJORA", "AM","Error"))),
        VLOOKUP(E479, Opciones!A$1:B$13, 2, FALSE),
        VLOOKUP(M479, Opciones!D$1:E$92, 2, FALSE),
        YEAR(G479)
    ),
"")</f>
        <v>#NAME?</v>
      </c>
      <c r="D479" s="126" t="e">
        <f t="shared" ca="1" si="6"/>
        <v>#NAME?</v>
      </c>
      <c r="E479" s="96" t="s">
        <v>44</v>
      </c>
      <c r="F479" s="127" t="str">
        <f t="shared" si="27"/>
        <v>AUDITORÍA INTERNA PROCESO DE RECURSOS FÍSICOS E INFRAESTRUCTURA - DIRECCIÓN TERRITORIAL AMAZONÍA VIGENCIA 2023</v>
      </c>
      <c r="G479" s="128">
        <v>45252</v>
      </c>
      <c r="H479" s="129" t="s">
        <v>45</v>
      </c>
      <c r="I479" s="187">
        <v>2</v>
      </c>
      <c r="J479" s="127" t="s">
        <v>1502</v>
      </c>
      <c r="K479" s="127" t="s">
        <v>1495</v>
      </c>
      <c r="L479" s="129" t="s">
        <v>132</v>
      </c>
      <c r="M479" s="129" t="s">
        <v>81</v>
      </c>
      <c r="N479" s="129" t="s">
        <v>444</v>
      </c>
      <c r="O479" s="126" t="s">
        <v>51</v>
      </c>
      <c r="P479" s="127" t="s">
        <v>1503</v>
      </c>
      <c r="Q479" s="130">
        <v>45336</v>
      </c>
      <c r="R479" s="130">
        <v>45626</v>
      </c>
      <c r="S479" s="131"/>
      <c r="T479" s="132"/>
      <c r="U479" s="133" t="s">
        <v>1501</v>
      </c>
      <c r="V479" s="133" t="s">
        <v>90</v>
      </c>
      <c r="W479" s="133">
        <v>12</v>
      </c>
      <c r="AA479" s="134"/>
      <c r="AB479" s="131"/>
      <c r="AC479" s="126"/>
      <c r="AD479" s="134"/>
      <c r="AE479" s="134" t="str">
        <f t="shared" ca="1" si="2"/>
        <v/>
      </c>
      <c r="AF479" s="137"/>
      <c r="AG479" s="126"/>
      <c r="AH479" s="126"/>
      <c r="AI479" s="126"/>
      <c r="AJ479" s="126">
        <f t="shared" ca="1" si="3"/>
        <v>-122</v>
      </c>
      <c r="AK479" s="126" t="e">
        <f t="shared" ca="1" si="26"/>
        <v>#NAME?</v>
      </c>
      <c r="AL479" s="124"/>
      <c r="AM479" s="136"/>
    </row>
    <row r="480" spans="1:39" ht="18.75" customHeight="1">
      <c r="A480" s="127" t="s">
        <v>77</v>
      </c>
      <c r="B480" s="125">
        <v>478</v>
      </c>
      <c r="C480" s="126" t="e">
        <f ca="1">IF(OR(H480&lt;&gt;"", J480&lt;&gt;"", O480&lt;&gt;""),
    _xludf.TEXTJOIN("-", TRUE,
        IF(H480="NO CONFORMIDAD", "NC", IF(H480="OBSERVACIÓN", "OB", "Error")),I480,
IF(O480="CORRECCIÓN", "C", IF(O480="ACCIÓN CORRECTIVA", "AC", IF(O480="ACCIÓN DE MEJORA", "AM","Error"))),
        VLOOKUP(E480, Opciones!A$1:B$13, 2, FALSE),
        VLOOKUP(M480, Opciones!D$1:E$92, 2, FALSE),
        YEAR(G480)
    ),
"")</f>
        <v>#NAME?</v>
      </c>
      <c r="D480" s="126" t="e">
        <f t="shared" ca="1" si="6"/>
        <v>#NAME?</v>
      </c>
      <c r="E480" s="96" t="s">
        <v>44</v>
      </c>
      <c r="F480" s="127" t="str">
        <f t="shared" si="27"/>
        <v>AUDITORÍA INTERNA PROCESO DE RECURSOS FÍSICOS E INFRAESTRUCTURA - DIRECCIÓN TERRITORIAL AMAZONÍA VIGENCIA 2023</v>
      </c>
      <c r="G480" s="128">
        <v>45252</v>
      </c>
      <c r="H480" s="129" t="s">
        <v>45</v>
      </c>
      <c r="I480" s="187">
        <v>2</v>
      </c>
      <c r="J480" s="127" t="s">
        <v>1502</v>
      </c>
      <c r="K480" s="127" t="s">
        <v>1495</v>
      </c>
      <c r="L480" s="129" t="s">
        <v>132</v>
      </c>
      <c r="M480" s="129" t="s">
        <v>81</v>
      </c>
      <c r="N480" s="129" t="s">
        <v>444</v>
      </c>
      <c r="O480" s="126" t="s">
        <v>87</v>
      </c>
      <c r="P480" s="127" t="s">
        <v>1504</v>
      </c>
      <c r="Q480" s="130">
        <v>45336</v>
      </c>
      <c r="R480" s="130">
        <v>45626</v>
      </c>
      <c r="S480" s="131"/>
      <c r="T480" s="132"/>
      <c r="U480" s="133" t="s">
        <v>1505</v>
      </c>
      <c r="V480" s="133" t="s">
        <v>84</v>
      </c>
      <c r="W480" s="133">
        <v>1</v>
      </c>
      <c r="AA480" s="134"/>
      <c r="AB480" s="131"/>
      <c r="AC480" s="126"/>
      <c r="AD480" s="134"/>
      <c r="AE480" s="134" t="str">
        <f t="shared" ca="1" si="2"/>
        <v/>
      </c>
      <c r="AF480" s="137"/>
      <c r="AG480" s="126"/>
      <c r="AH480" s="126"/>
      <c r="AI480" s="126"/>
      <c r="AJ480" s="126">
        <f t="shared" ca="1" si="3"/>
        <v>-122</v>
      </c>
      <c r="AK480" s="126" t="e">
        <f t="shared" ca="1" si="26"/>
        <v>#NAME?</v>
      </c>
      <c r="AL480" s="124"/>
      <c r="AM480" s="136"/>
    </row>
    <row r="481" spans="1:39" ht="18.75" customHeight="1">
      <c r="A481" s="127" t="s">
        <v>77</v>
      </c>
      <c r="B481" s="125">
        <v>479</v>
      </c>
      <c r="C481" s="126" t="e">
        <f ca="1">IF(OR(H481&lt;&gt;"", J481&lt;&gt;"", O481&lt;&gt;""),
    _xludf.TEXTJOIN("-", TRUE,
        IF(H481="NO CONFORMIDAD", "NC", IF(H481="OBSERVACIÓN", "OB", "Error")),I481,
IF(O481="CORRECCIÓN", "C", IF(O481="ACCIÓN CORRECTIVA", "AC", IF(O481="ACCIÓN DE MEJORA", "AM","Error"))),
        VLOOKUP(E481, Opciones!A$1:B$13, 2, FALSE),
        VLOOKUP(M481, Opciones!D$1:E$92, 2, FALSE),
        YEAR(G481)
    ),
"")</f>
        <v>#NAME?</v>
      </c>
      <c r="D481" s="126" t="e">
        <f t="shared" ca="1" si="6"/>
        <v>#NAME?</v>
      </c>
      <c r="E481" s="96" t="s">
        <v>44</v>
      </c>
      <c r="F481" s="127" t="str">
        <f t="shared" si="27"/>
        <v>AUDITORÍA INTERNA PROCESO DE RECURSOS FÍSICOS E INFRAESTRUCTURA - DIRECCIÓN TERRITORIAL AMAZONÍA VIGENCIA 2023</v>
      </c>
      <c r="G481" s="128">
        <v>45252</v>
      </c>
      <c r="H481" s="129" t="s">
        <v>45</v>
      </c>
      <c r="I481" s="187">
        <v>3</v>
      </c>
      <c r="J481" s="142" t="s">
        <v>1506</v>
      </c>
      <c r="K481" s="127" t="s">
        <v>1507</v>
      </c>
      <c r="L481" s="129" t="s">
        <v>132</v>
      </c>
      <c r="M481" s="129" t="s">
        <v>81</v>
      </c>
      <c r="N481" s="129" t="s">
        <v>444</v>
      </c>
      <c r="O481" s="126" t="s">
        <v>87</v>
      </c>
      <c r="P481" s="142" t="s">
        <v>1508</v>
      </c>
      <c r="Q481" s="130">
        <v>45336</v>
      </c>
      <c r="R481" s="130">
        <v>45532</v>
      </c>
      <c r="S481" s="131"/>
      <c r="T481" s="132"/>
      <c r="U481" s="133" t="s">
        <v>1509</v>
      </c>
      <c r="V481" s="133" t="s">
        <v>84</v>
      </c>
      <c r="W481" s="133">
        <v>1</v>
      </c>
      <c r="AA481" s="134"/>
      <c r="AB481" s="142" t="s">
        <v>107</v>
      </c>
      <c r="AC481" s="126" t="s">
        <v>50</v>
      </c>
      <c r="AD481" s="134"/>
      <c r="AE481" s="134" t="str">
        <f t="shared" ca="1" si="2"/>
        <v/>
      </c>
      <c r="AF481" s="137">
        <v>1</v>
      </c>
      <c r="AG481" s="126" t="s">
        <v>50</v>
      </c>
      <c r="AH481" s="126" t="s">
        <v>50</v>
      </c>
      <c r="AI481" s="126"/>
      <c r="AJ481" s="126" t="str">
        <f t="shared" ca="1" si="3"/>
        <v>CUMPLIDA</v>
      </c>
      <c r="AK481" s="126" t="e">
        <f t="shared" ca="1" si="26"/>
        <v>#NAME?</v>
      </c>
      <c r="AL481" s="124" t="s">
        <v>1510</v>
      </c>
      <c r="AM481" s="136">
        <v>45547</v>
      </c>
    </row>
    <row r="482" spans="1:39" ht="18.75" customHeight="1">
      <c r="A482" s="127" t="s">
        <v>77</v>
      </c>
      <c r="B482" s="125">
        <v>480</v>
      </c>
      <c r="C482" s="126" t="e">
        <f ca="1">IF(OR(H482&lt;&gt;"", J482&lt;&gt;"", O482&lt;&gt;""),
    _xludf.TEXTJOIN("-", TRUE,
        IF(H482="NO CONFORMIDAD", "NC", IF(H482="OBSERVACIÓN", "OB", "Error")),I482,
IF(O482="CORRECCIÓN", "C", IF(O482="ACCIÓN CORRECTIVA", "AC", IF(O482="ACCIÓN DE MEJORA", "AM","Error"))),
        VLOOKUP(E482, Opciones!A$1:B$13, 2, FALSE),
        VLOOKUP(M482, Opciones!D$1:E$92, 2, FALSE),
        YEAR(G482)
    ),
"")</f>
        <v>#NAME?</v>
      </c>
      <c r="D482" s="126" t="e">
        <f t="shared" ca="1" si="6"/>
        <v>#NAME?</v>
      </c>
      <c r="E482" s="96" t="s">
        <v>44</v>
      </c>
      <c r="F482" s="127" t="str">
        <f t="shared" si="27"/>
        <v>AUDITORÍA INTERNA PROCESO DE RECURSOS FÍSICOS E INFRAESTRUCTURA - DIRECCIÓN TERRITORIAL AMAZONÍA VIGENCIA 2023</v>
      </c>
      <c r="G482" s="128">
        <v>45252</v>
      </c>
      <c r="H482" s="129" t="s">
        <v>45</v>
      </c>
      <c r="I482" s="187">
        <v>3</v>
      </c>
      <c r="J482" s="127" t="s">
        <v>1506</v>
      </c>
      <c r="K482" s="127" t="s">
        <v>1507</v>
      </c>
      <c r="L482" s="129" t="s">
        <v>132</v>
      </c>
      <c r="M482" s="129" t="s">
        <v>81</v>
      </c>
      <c r="N482" s="129" t="s">
        <v>444</v>
      </c>
      <c r="O482" s="126" t="s">
        <v>51</v>
      </c>
      <c r="P482" s="127" t="s">
        <v>1511</v>
      </c>
      <c r="Q482" s="130">
        <v>45336</v>
      </c>
      <c r="R482" s="130">
        <v>45532</v>
      </c>
      <c r="S482" s="131"/>
      <c r="T482" s="132"/>
      <c r="U482" s="133" t="s">
        <v>1512</v>
      </c>
      <c r="V482" s="133" t="s">
        <v>84</v>
      </c>
      <c r="W482" s="133">
        <v>1</v>
      </c>
      <c r="AA482" s="134"/>
      <c r="AB482" s="131"/>
      <c r="AC482" s="126"/>
      <c r="AD482" s="134"/>
      <c r="AE482" s="134" t="str">
        <f t="shared" ca="1" si="2"/>
        <v/>
      </c>
      <c r="AF482" s="137"/>
      <c r="AG482" s="126"/>
      <c r="AH482" s="126"/>
      <c r="AI482" s="126"/>
      <c r="AJ482" s="126">
        <f t="shared" ca="1" si="3"/>
        <v>-216</v>
      </c>
      <c r="AK482" s="126" t="e">
        <f t="shared" ca="1" si="26"/>
        <v>#NAME?</v>
      </c>
      <c r="AL482" s="124"/>
      <c r="AM482" s="136"/>
    </row>
    <row r="483" spans="1:39" ht="18.75" customHeight="1">
      <c r="A483" s="127" t="s">
        <v>77</v>
      </c>
      <c r="B483" s="125">
        <v>481</v>
      </c>
      <c r="C483" s="126" t="e">
        <f ca="1">IF(OR(H483&lt;&gt;"", J483&lt;&gt;"", O483&lt;&gt;""),
    _xludf.TEXTJOIN("-", TRUE,
        IF(H483="NO CONFORMIDAD", "NC", IF(H483="OBSERVACIÓN", "OB", "Error")),I483,
IF(O483="CORRECCIÓN", "C", IF(O483="ACCIÓN CORRECTIVA", "AC", IF(O483="ACCIÓN DE MEJORA", "AM","Error"))),
        VLOOKUP(E483, Opciones!A$1:B$13, 2, FALSE),
        VLOOKUP(M483, Opciones!D$1:E$92, 2, FALSE),
        YEAR(G483)
    ),
"")</f>
        <v>#NAME?</v>
      </c>
      <c r="D483" s="126" t="e">
        <f t="shared" ca="1" si="6"/>
        <v>#NAME?</v>
      </c>
      <c r="E483" s="96" t="s">
        <v>44</v>
      </c>
      <c r="F483" s="127" t="str">
        <f t="shared" si="27"/>
        <v>AUDITORÍA INTERNA PROCESO DE RECURSOS FÍSICOS E INFRAESTRUCTURA - DIRECCIÓN TERRITORIAL AMAZONÍA VIGENCIA 2023</v>
      </c>
      <c r="G483" s="128">
        <v>45252</v>
      </c>
      <c r="H483" s="129" t="s">
        <v>45</v>
      </c>
      <c r="I483" s="187">
        <v>4</v>
      </c>
      <c r="J483" s="127" t="s">
        <v>1513</v>
      </c>
      <c r="K483" s="127" t="s">
        <v>1514</v>
      </c>
      <c r="L483" s="129" t="s">
        <v>132</v>
      </c>
      <c r="M483" s="129" t="s">
        <v>81</v>
      </c>
      <c r="N483" s="129" t="s">
        <v>50</v>
      </c>
      <c r="O483" s="126" t="s">
        <v>51</v>
      </c>
      <c r="P483" s="127" t="s">
        <v>1515</v>
      </c>
      <c r="Q483" s="130">
        <v>45336</v>
      </c>
      <c r="R483" s="130">
        <v>45371</v>
      </c>
      <c r="S483" s="131"/>
      <c r="T483" s="132"/>
      <c r="U483" s="133" t="s">
        <v>1516</v>
      </c>
      <c r="V483" s="133" t="s">
        <v>90</v>
      </c>
      <c r="W483" s="133">
        <v>1</v>
      </c>
      <c r="AA483" s="134"/>
      <c r="AB483" s="127" t="s">
        <v>99</v>
      </c>
      <c r="AC483" s="126"/>
      <c r="AD483" s="134"/>
      <c r="AE483" s="134" t="str">
        <f t="shared" ca="1" si="2"/>
        <v/>
      </c>
      <c r="AF483" s="137"/>
      <c r="AG483" s="126"/>
      <c r="AH483" s="126"/>
      <c r="AI483" s="130">
        <v>45494</v>
      </c>
      <c r="AJ483" s="126" t="str">
        <f t="shared" ca="1" si="3"/>
        <v>CERRADA</v>
      </c>
      <c r="AK483" s="126" t="e">
        <f t="shared" ca="1" si="26"/>
        <v>#NAME?</v>
      </c>
      <c r="AL483" s="124" t="s">
        <v>1517</v>
      </c>
      <c r="AM483" s="136"/>
    </row>
    <row r="484" spans="1:39" ht="18.75" customHeight="1">
      <c r="A484" s="127" t="s">
        <v>77</v>
      </c>
      <c r="B484" s="125">
        <v>482</v>
      </c>
      <c r="C484" s="126" t="e">
        <f ca="1">IF(OR(H484&lt;&gt;"", J484&lt;&gt;"", O484&lt;&gt;""),
    _xludf.TEXTJOIN("-", TRUE,
        IF(H484="NO CONFORMIDAD", "NC", IF(H484="OBSERVACIÓN", "OB", "Error")),I484,
IF(O484="CORRECCIÓN", "C", IF(O484="ACCIÓN CORRECTIVA", "AC", IF(O484="ACCIÓN DE MEJORA", "AM","Error"))),
        VLOOKUP(E484, Opciones!A$1:B$13, 2, FALSE),
        VLOOKUP(M484, Opciones!D$1:E$92, 2, FALSE),
        YEAR(G484)
    ),
"")</f>
        <v>#NAME?</v>
      </c>
      <c r="D484" s="126" t="e">
        <f t="shared" ca="1" si="6"/>
        <v>#NAME?</v>
      </c>
      <c r="E484" s="96" t="s">
        <v>44</v>
      </c>
      <c r="F484" s="127" t="str">
        <f t="shared" si="27"/>
        <v>AUDITORÍA INTERNA PROCESO DE RECURSOS FÍSICOS E INFRAESTRUCTURA - DIRECCIÓN TERRITORIAL AMAZONÍA VIGENCIA 2023</v>
      </c>
      <c r="G484" s="128">
        <v>45252</v>
      </c>
      <c r="H484" s="129" t="s">
        <v>45</v>
      </c>
      <c r="I484" s="187">
        <v>4</v>
      </c>
      <c r="J484" s="127" t="s">
        <v>1513</v>
      </c>
      <c r="K484" s="127" t="s">
        <v>1514</v>
      </c>
      <c r="L484" s="129" t="s">
        <v>132</v>
      </c>
      <c r="M484" s="129" t="s">
        <v>81</v>
      </c>
      <c r="N484" s="129" t="s">
        <v>50</v>
      </c>
      <c r="O484" s="126" t="s">
        <v>87</v>
      </c>
      <c r="P484" s="127" t="s">
        <v>1518</v>
      </c>
      <c r="Q484" s="130">
        <v>45336</v>
      </c>
      <c r="R484" s="130">
        <v>45532</v>
      </c>
      <c r="S484" s="131"/>
      <c r="T484" s="132"/>
      <c r="U484" s="133" t="s">
        <v>1519</v>
      </c>
      <c r="V484" s="133" t="s">
        <v>90</v>
      </c>
      <c r="W484" s="133">
        <v>6</v>
      </c>
      <c r="AA484" s="134"/>
      <c r="AB484" s="142" t="s">
        <v>107</v>
      </c>
      <c r="AC484" s="126" t="s">
        <v>50</v>
      </c>
      <c r="AD484" s="134"/>
      <c r="AE484" s="134" t="str">
        <f t="shared" ca="1" si="2"/>
        <v/>
      </c>
      <c r="AF484" s="137">
        <v>1</v>
      </c>
      <c r="AG484" s="126" t="s">
        <v>50</v>
      </c>
      <c r="AH484" s="126" t="s">
        <v>50</v>
      </c>
      <c r="AI484" s="126"/>
      <c r="AJ484" s="126" t="str">
        <f t="shared" ca="1" si="3"/>
        <v>CUMPLIDA</v>
      </c>
      <c r="AK484" s="126" t="e">
        <f t="shared" ca="1" si="26"/>
        <v>#NAME?</v>
      </c>
      <c r="AL484" s="124" t="s">
        <v>1510</v>
      </c>
      <c r="AM484" s="136">
        <v>45547</v>
      </c>
    </row>
    <row r="485" spans="1:39" ht="18.75" customHeight="1">
      <c r="A485" s="127" t="s">
        <v>77</v>
      </c>
      <c r="B485" s="125">
        <v>483</v>
      </c>
      <c r="C485" s="126" t="e">
        <f ca="1">IF(OR(H485&lt;&gt;"", J485&lt;&gt;"", O485&lt;&gt;""),
    _xludf.TEXTJOIN("-", TRUE,
        IF(H485="NO CONFORMIDAD", "NC", IF(H485="OBSERVACIÓN", "OB", "Error")),I485,
IF(O485="CORRECCIÓN", "C", IF(O485="ACCIÓN CORRECTIVA", "AC", IF(O485="ACCIÓN DE MEJORA", "AM","Error"))),
        VLOOKUP(E485, Opciones!A$1:B$13, 2, FALSE),
        VLOOKUP(M485, Opciones!D$1:E$92, 2, FALSE),
        YEAR(G485)
    ),
"")</f>
        <v>#NAME?</v>
      </c>
      <c r="D485" s="126" t="e">
        <f t="shared" ca="1" si="6"/>
        <v>#NAME?</v>
      </c>
      <c r="E485" s="96" t="s">
        <v>44</v>
      </c>
      <c r="F485" s="127" t="str">
        <f t="shared" si="27"/>
        <v>AUDITORÍA INTERNA PROCESO DE RECURSOS FÍSICOS E INFRAESTRUCTURA - DIRECCIÓN TERRITORIAL AMAZONÍA VIGENCIA 2023</v>
      </c>
      <c r="G485" s="128">
        <v>45252</v>
      </c>
      <c r="H485" s="129" t="s">
        <v>45</v>
      </c>
      <c r="I485" s="187">
        <v>5</v>
      </c>
      <c r="J485" s="127" t="s">
        <v>1520</v>
      </c>
      <c r="K485" s="127" t="s">
        <v>1521</v>
      </c>
      <c r="L485" s="129" t="s">
        <v>132</v>
      </c>
      <c r="M485" s="129" t="s">
        <v>81</v>
      </c>
      <c r="N485" s="129" t="s">
        <v>444</v>
      </c>
      <c r="O485" s="126" t="s">
        <v>51</v>
      </c>
      <c r="P485" s="127" t="s">
        <v>1522</v>
      </c>
      <c r="Q485" s="130">
        <v>45336</v>
      </c>
      <c r="R485" s="130">
        <v>45532</v>
      </c>
      <c r="S485" s="131"/>
      <c r="T485" s="132"/>
      <c r="U485" s="133" t="s">
        <v>1523</v>
      </c>
      <c r="V485" s="133" t="s">
        <v>90</v>
      </c>
      <c r="W485" s="133">
        <v>1</v>
      </c>
      <c r="AA485" s="134"/>
      <c r="AB485" s="142" t="s">
        <v>107</v>
      </c>
      <c r="AC485" s="126" t="s">
        <v>50</v>
      </c>
      <c r="AD485" s="134"/>
      <c r="AE485" s="134" t="str">
        <f t="shared" ca="1" si="2"/>
        <v/>
      </c>
      <c r="AF485" s="137">
        <v>1</v>
      </c>
      <c r="AG485" s="126" t="s">
        <v>50</v>
      </c>
      <c r="AH485" s="126" t="s">
        <v>50</v>
      </c>
      <c r="AI485" s="126"/>
      <c r="AJ485" s="126" t="str">
        <f t="shared" ca="1" si="3"/>
        <v>CUMPLIDA</v>
      </c>
      <c r="AK485" s="126" t="e">
        <f t="shared" ca="1" si="26"/>
        <v>#NAME?</v>
      </c>
      <c r="AL485" s="124" t="s">
        <v>1510</v>
      </c>
      <c r="AM485" s="136">
        <v>45547</v>
      </c>
    </row>
    <row r="486" spans="1:39" ht="18.75" customHeight="1">
      <c r="A486" s="127" t="s">
        <v>77</v>
      </c>
      <c r="B486" s="125">
        <v>484</v>
      </c>
      <c r="C486" s="126" t="e">
        <f ca="1">IF(OR(H486&lt;&gt;"", J486&lt;&gt;"", O486&lt;&gt;""),
    _xludf.TEXTJOIN("-", TRUE,
        IF(H486="NO CONFORMIDAD", "NC", IF(H486="OBSERVACIÓN", "OB", "Error")),I486,
IF(O486="CORRECCIÓN", "C", IF(O486="ACCIÓN CORRECTIVA", "AC", IF(O486="ACCIÓN DE MEJORA", "AM","Error"))),
        VLOOKUP(E486, Opciones!A$1:B$13, 2, FALSE),
        VLOOKUP(M486, Opciones!D$1:E$92, 2, FALSE),
        YEAR(G486)
    ),
"")</f>
        <v>#NAME?</v>
      </c>
      <c r="D486" s="126" t="e">
        <f t="shared" ca="1" si="6"/>
        <v>#NAME?</v>
      </c>
      <c r="E486" s="96" t="s">
        <v>44</v>
      </c>
      <c r="F486" s="127" t="str">
        <f t="shared" si="27"/>
        <v>AUDITORÍA INTERNA PROCESO DE RECURSOS FÍSICOS E INFRAESTRUCTURA - DIRECCIÓN TERRITORIAL AMAZONÍA VIGENCIA 2023</v>
      </c>
      <c r="G486" s="128">
        <v>45252</v>
      </c>
      <c r="H486" s="129" t="s">
        <v>45</v>
      </c>
      <c r="I486" s="187">
        <v>5</v>
      </c>
      <c r="J486" s="127" t="s">
        <v>1520</v>
      </c>
      <c r="K486" s="127" t="s">
        <v>1521</v>
      </c>
      <c r="L486" s="129" t="s">
        <v>132</v>
      </c>
      <c r="M486" s="129" t="s">
        <v>81</v>
      </c>
      <c r="N486" s="129" t="s">
        <v>444</v>
      </c>
      <c r="O486" s="126" t="s">
        <v>87</v>
      </c>
      <c r="P486" s="127" t="s">
        <v>1524</v>
      </c>
      <c r="Q486" s="130">
        <v>45336</v>
      </c>
      <c r="R486" s="130">
        <v>45532</v>
      </c>
      <c r="S486" s="131"/>
      <c r="T486" s="132"/>
      <c r="U486" s="133" t="s">
        <v>1525</v>
      </c>
      <c r="V486" s="133" t="s">
        <v>90</v>
      </c>
      <c r="W486" s="133">
        <v>1</v>
      </c>
      <c r="AA486" s="134"/>
      <c r="AB486" s="142" t="s">
        <v>107</v>
      </c>
      <c r="AC486" s="126" t="s">
        <v>50</v>
      </c>
      <c r="AD486" s="134"/>
      <c r="AE486" s="134" t="str">
        <f t="shared" ca="1" si="2"/>
        <v/>
      </c>
      <c r="AF486" s="137">
        <v>1</v>
      </c>
      <c r="AG486" s="126" t="s">
        <v>50</v>
      </c>
      <c r="AH486" s="126" t="s">
        <v>50</v>
      </c>
      <c r="AI486" s="126"/>
      <c r="AJ486" s="126" t="str">
        <f t="shared" ca="1" si="3"/>
        <v>CUMPLIDA</v>
      </c>
      <c r="AK486" s="126" t="e">
        <f t="shared" ca="1" si="26"/>
        <v>#NAME?</v>
      </c>
      <c r="AL486" s="124" t="s">
        <v>1510</v>
      </c>
      <c r="AM486" s="136">
        <v>45547</v>
      </c>
    </row>
    <row r="487" spans="1:39" ht="18.75" customHeight="1">
      <c r="A487" s="127" t="s">
        <v>77</v>
      </c>
      <c r="B487" s="125">
        <v>485</v>
      </c>
      <c r="C487" s="126" t="e">
        <f ca="1">IF(OR(H487&lt;&gt;"", J487&lt;&gt;"", O487&lt;&gt;""),
    _xludf.TEXTJOIN("-", TRUE,
        IF(H487="NO CONFORMIDAD", "NC", IF(H487="OBSERVACIÓN", "OB", "Error")),I487,
IF(O487="CORRECCIÓN", "C", IF(O487="ACCIÓN CORRECTIVA", "AC", IF(O487="ACCIÓN DE MEJORA", "AM","Error"))),
        VLOOKUP(E487, Opciones!A$1:B$13, 2, FALSE),
        VLOOKUP(M487, Opciones!D$1:E$92, 2, FALSE),
        YEAR(G487)
    ),
"")</f>
        <v>#NAME?</v>
      </c>
      <c r="D487" s="126" t="e">
        <f t="shared" ca="1" si="6"/>
        <v>#NAME?</v>
      </c>
      <c r="E487" s="96" t="s">
        <v>44</v>
      </c>
      <c r="F487" s="127" t="str">
        <f t="shared" si="27"/>
        <v>AUDITORÍA INTERNA PROCESO DE RECURSOS FÍSICOS E INFRAESTRUCTURA - DIRECCIÓN TERRITORIAL AMAZONÍA VIGENCIA 2023</v>
      </c>
      <c r="G487" s="128">
        <v>45252</v>
      </c>
      <c r="H487" s="129" t="s">
        <v>45</v>
      </c>
      <c r="I487" s="187">
        <v>6</v>
      </c>
      <c r="J487" s="127" t="s">
        <v>1526</v>
      </c>
      <c r="K487" s="127" t="s">
        <v>1527</v>
      </c>
      <c r="L487" s="129" t="s">
        <v>132</v>
      </c>
      <c r="M487" s="129" t="s">
        <v>81</v>
      </c>
      <c r="N487" s="129" t="s">
        <v>444</v>
      </c>
      <c r="O487" s="126" t="s">
        <v>51</v>
      </c>
      <c r="P487" s="127" t="s">
        <v>1528</v>
      </c>
      <c r="Q487" s="130">
        <v>45336</v>
      </c>
      <c r="R487" s="130">
        <v>45397</v>
      </c>
      <c r="S487" s="131"/>
      <c r="T487" s="132"/>
      <c r="U487" s="133" t="s">
        <v>1529</v>
      </c>
      <c r="V487" s="133" t="s">
        <v>84</v>
      </c>
      <c r="W487" s="133">
        <v>1</v>
      </c>
      <c r="AA487" s="134"/>
      <c r="AB487" s="127" t="s">
        <v>99</v>
      </c>
      <c r="AC487" s="126"/>
      <c r="AD487" s="134"/>
      <c r="AE487" s="134" t="str">
        <f t="shared" ca="1" si="2"/>
        <v/>
      </c>
      <c r="AF487" s="137"/>
      <c r="AG487" s="126"/>
      <c r="AH487" s="126"/>
      <c r="AI487" s="130">
        <v>45494</v>
      </c>
      <c r="AJ487" s="126" t="str">
        <f t="shared" ca="1" si="3"/>
        <v>CERRADA</v>
      </c>
      <c r="AK487" s="126" t="e">
        <f t="shared" ca="1" si="26"/>
        <v>#NAME?</v>
      </c>
      <c r="AL487" s="124" t="s">
        <v>1530</v>
      </c>
      <c r="AM487" s="136"/>
    </row>
    <row r="488" spans="1:39" ht="18.75" customHeight="1">
      <c r="A488" s="127" t="s">
        <v>77</v>
      </c>
      <c r="B488" s="125">
        <v>486</v>
      </c>
      <c r="C488" s="126" t="e">
        <f ca="1">IF(OR(H488&lt;&gt;"", J488&lt;&gt;"", O488&lt;&gt;""),
    _xludf.TEXTJOIN("-", TRUE,
        IF(H488="NO CONFORMIDAD", "NC", IF(H488="OBSERVACIÓN", "OB", "Error")),I488,
IF(O488="CORRECCIÓN", "C", IF(O488="ACCIÓN CORRECTIVA", "AC", IF(O488="ACCIÓN DE MEJORA", "AM","Error"))),
        VLOOKUP(E488, Opciones!A$1:B$13, 2, FALSE),
        VLOOKUP(M488, Opciones!D$1:E$92, 2, FALSE),
        YEAR(G488)
    ),
"")</f>
        <v>#NAME?</v>
      </c>
      <c r="D488" s="126" t="e">
        <f t="shared" ca="1" si="6"/>
        <v>#NAME?</v>
      </c>
      <c r="E488" s="96" t="s">
        <v>44</v>
      </c>
      <c r="F488" s="127" t="str">
        <f t="shared" si="27"/>
        <v>AUDITORÍA INTERNA PROCESO DE RECURSOS FÍSICOS E INFRAESTRUCTURA - DIRECCIÓN TERRITORIAL AMAZONÍA VIGENCIA 2023</v>
      </c>
      <c r="G488" s="128">
        <v>45252</v>
      </c>
      <c r="H488" s="129" t="s">
        <v>45</v>
      </c>
      <c r="I488" s="187">
        <v>6</v>
      </c>
      <c r="J488" s="127" t="s">
        <v>1526</v>
      </c>
      <c r="K488" s="127" t="s">
        <v>1531</v>
      </c>
      <c r="L488" s="129" t="s">
        <v>132</v>
      </c>
      <c r="M488" s="129" t="s">
        <v>81</v>
      </c>
      <c r="N488" s="129" t="s">
        <v>444</v>
      </c>
      <c r="O488" s="126" t="s">
        <v>87</v>
      </c>
      <c r="P488" s="127" t="s">
        <v>1532</v>
      </c>
      <c r="Q488" s="130">
        <v>45336</v>
      </c>
      <c r="R488" s="130">
        <v>45397</v>
      </c>
      <c r="S488" s="131"/>
      <c r="T488" s="132"/>
      <c r="U488" s="133" t="s">
        <v>1533</v>
      </c>
      <c r="V488" s="133" t="s">
        <v>90</v>
      </c>
      <c r="W488" s="133">
        <v>10</v>
      </c>
      <c r="AA488" s="134"/>
      <c r="AB488" s="127" t="s">
        <v>99</v>
      </c>
      <c r="AC488" s="126"/>
      <c r="AD488" s="134"/>
      <c r="AE488" s="134" t="str">
        <f t="shared" ca="1" si="2"/>
        <v/>
      </c>
      <c r="AF488" s="137"/>
      <c r="AG488" s="126"/>
      <c r="AH488" s="126"/>
      <c r="AI488" s="130">
        <v>45494</v>
      </c>
      <c r="AJ488" s="126" t="str">
        <f t="shared" ca="1" si="3"/>
        <v>CERRADA</v>
      </c>
      <c r="AK488" s="126" t="e">
        <f t="shared" ca="1" si="26"/>
        <v>#NAME?</v>
      </c>
      <c r="AL488" s="124" t="s">
        <v>1534</v>
      </c>
      <c r="AM488" s="136"/>
    </row>
    <row r="489" spans="1:39" ht="18.75" customHeight="1">
      <c r="A489" s="127" t="s">
        <v>77</v>
      </c>
      <c r="B489" s="125">
        <v>487</v>
      </c>
      <c r="C489" s="126" t="e">
        <f ca="1">IF(OR(H489&lt;&gt;"", J489&lt;&gt;"", O489&lt;&gt;""),
    _xludf.TEXTJOIN("-", TRUE,
        IF(H489="NO CONFORMIDAD", "NC", IF(H489="OBSERVACIÓN", "OB", "Error")),I489,
IF(O489="CORRECCIÓN", "C", IF(O489="ACCIÓN CORRECTIVA", "AC", IF(O489="ACCIÓN DE MEJORA", "AM","Error"))),
        VLOOKUP(E489, Opciones!A$1:B$13, 2, FALSE),
        VLOOKUP(M489, Opciones!D$1:E$92, 2, FALSE),
        YEAR(G489)
    ),
"")</f>
        <v>#NAME?</v>
      </c>
      <c r="D489" s="126" t="e">
        <f t="shared" ca="1" si="6"/>
        <v>#NAME?</v>
      </c>
      <c r="E489" s="96" t="s">
        <v>44</v>
      </c>
      <c r="F489" s="127" t="str">
        <f t="shared" si="27"/>
        <v>AUDITORÍA INTERNA PROCESO DE RECURSOS FÍSICOS E INFRAESTRUCTURA - DIRECCIÓN TERRITORIAL AMAZONÍA VIGENCIA 2023</v>
      </c>
      <c r="G489" s="128">
        <v>45252</v>
      </c>
      <c r="H489" s="129" t="s">
        <v>45</v>
      </c>
      <c r="I489" s="187">
        <v>7</v>
      </c>
      <c r="J489" s="127" t="s">
        <v>1535</v>
      </c>
      <c r="K489" s="127" t="s">
        <v>1536</v>
      </c>
      <c r="L489" s="129" t="s">
        <v>132</v>
      </c>
      <c r="M489" s="129" t="s">
        <v>81</v>
      </c>
      <c r="N489" s="129" t="s">
        <v>50</v>
      </c>
      <c r="O489" s="126" t="s">
        <v>51</v>
      </c>
      <c r="P489" s="127" t="s">
        <v>1537</v>
      </c>
      <c r="Q489" s="130">
        <v>45336</v>
      </c>
      <c r="R489" s="130">
        <v>45371</v>
      </c>
      <c r="S489" s="131"/>
      <c r="T489" s="132"/>
      <c r="U489" s="133" t="s">
        <v>1516</v>
      </c>
      <c r="V489" s="133" t="s">
        <v>90</v>
      </c>
      <c r="W489" s="133">
        <v>1</v>
      </c>
      <c r="AA489" s="134"/>
      <c r="AB489" s="127" t="s">
        <v>99</v>
      </c>
      <c r="AC489" s="126"/>
      <c r="AD489" s="134"/>
      <c r="AE489" s="134" t="str">
        <f t="shared" ca="1" si="2"/>
        <v/>
      </c>
      <c r="AF489" s="137"/>
      <c r="AG489" s="126"/>
      <c r="AH489" s="126"/>
      <c r="AI489" s="130">
        <v>45494</v>
      </c>
      <c r="AJ489" s="126" t="str">
        <f t="shared" ca="1" si="3"/>
        <v>CERRADA</v>
      </c>
      <c r="AK489" s="126" t="e">
        <f t="shared" ca="1" si="26"/>
        <v>#NAME?</v>
      </c>
      <c r="AL489" s="124" t="s">
        <v>1538</v>
      </c>
      <c r="AM489" s="136"/>
    </row>
    <row r="490" spans="1:39" ht="18.75" customHeight="1">
      <c r="A490" s="127" t="s">
        <v>77</v>
      </c>
      <c r="B490" s="125">
        <v>488</v>
      </c>
      <c r="C490" s="126" t="e">
        <f ca="1">IF(OR(H490&lt;&gt;"", J490&lt;&gt;"", O490&lt;&gt;""),
    _xludf.TEXTJOIN("-", TRUE,
        IF(H490="NO CONFORMIDAD", "NC", IF(H490="OBSERVACIÓN", "OB", "Error")),I490,
IF(O490="CORRECCIÓN", "C", IF(O490="ACCIÓN CORRECTIVA", "AC", IF(O490="ACCIÓN DE MEJORA", "AM","Error"))),
        VLOOKUP(E490, Opciones!A$1:B$13, 2, FALSE),
        VLOOKUP(M490, Opciones!D$1:E$92, 2, FALSE),
        YEAR(G490)
    ),
"")</f>
        <v>#NAME?</v>
      </c>
      <c r="D490" s="126" t="e">
        <f t="shared" ca="1" si="6"/>
        <v>#NAME?</v>
      </c>
      <c r="E490" s="96" t="s">
        <v>44</v>
      </c>
      <c r="F490" s="127" t="str">
        <f t="shared" si="27"/>
        <v>AUDITORÍA INTERNA PROCESO DE RECURSOS FÍSICOS E INFRAESTRUCTURA - DIRECCIÓN TERRITORIAL AMAZONÍA VIGENCIA 2023</v>
      </c>
      <c r="G490" s="128">
        <v>45252</v>
      </c>
      <c r="H490" s="129" t="s">
        <v>45</v>
      </c>
      <c r="I490" s="187">
        <v>7</v>
      </c>
      <c r="J490" s="127" t="s">
        <v>1535</v>
      </c>
      <c r="K490" s="127" t="s">
        <v>1536</v>
      </c>
      <c r="L490" s="129" t="s">
        <v>132</v>
      </c>
      <c r="M490" s="129" t="s">
        <v>81</v>
      </c>
      <c r="N490" s="129" t="s">
        <v>50</v>
      </c>
      <c r="O490" s="126" t="s">
        <v>87</v>
      </c>
      <c r="P490" s="142" t="s">
        <v>1539</v>
      </c>
      <c r="Q490" s="130">
        <v>45336</v>
      </c>
      <c r="R490" s="130">
        <v>45532</v>
      </c>
      <c r="S490" s="131"/>
      <c r="T490" s="132"/>
      <c r="U490" s="133" t="s">
        <v>1519</v>
      </c>
      <c r="V490" s="133" t="s">
        <v>90</v>
      </c>
      <c r="W490" s="133">
        <v>5</v>
      </c>
      <c r="AA490" s="134"/>
      <c r="AB490" s="142" t="s">
        <v>107</v>
      </c>
      <c r="AC490" s="126" t="s">
        <v>50</v>
      </c>
      <c r="AD490" s="134"/>
      <c r="AE490" s="134" t="str">
        <f t="shared" ca="1" si="2"/>
        <v/>
      </c>
      <c r="AF490" s="137">
        <v>1</v>
      </c>
      <c r="AG490" s="126" t="s">
        <v>50</v>
      </c>
      <c r="AH490" s="126" t="s">
        <v>50</v>
      </c>
      <c r="AI490" s="126"/>
      <c r="AJ490" s="126" t="str">
        <f t="shared" ca="1" si="3"/>
        <v>CUMPLIDA</v>
      </c>
      <c r="AK490" s="126" t="e">
        <f t="shared" ca="1" si="26"/>
        <v>#NAME?</v>
      </c>
      <c r="AL490" s="124" t="s">
        <v>1510</v>
      </c>
      <c r="AM490" s="136">
        <v>45547</v>
      </c>
    </row>
    <row r="491" spans="1:39" ht="18.75" customHeight="1">
      <c r="A491" s="127" t="s">
        <v>77</v>
      </c>
      <c r="B491" s="125">
        <v>489</v>
      </c>
      <c r="C491" s="126" t="e">
        <f ca="1">IF(OR(H491&lt;&gt;"", J491&lt;&gt;"", O491&lt;&gt;""),
    _xludf.TEXTJOIN("-", TRUE,
        IF(H491="NO CONFORMIDAD", "NC", IF(H491="OBSERVACIÓN", "OB", "Error")),I491,
IF(O491="CORRECCIÓN", "C", IF(O491="ACCIÓN CORRECTIVA", "AC", IF(O491="ACCIÓN DE MEJORA", "AM","Error"))),
        VLOOKUP(E491, Opciones!A$1:B$13, 2, FALSE),
        VLOOKUP(M491, Opciones!D$1:E$92, 2, FALSE),
        YEAR(G491)
    ),
"")</f>
        <v>#NAME?</v>
      </c>
      <c r="D491" s="126" t="e">
        <f t="shared" ca="1" si="6"/>
        <v>#NAME?</v>
      </c>
      <c r="E491" s="96" t="s">
        <v>44</v>
      </c>
      <c r="F491" s="127" t="str">
        <f t="shared" si="27"/>
        <v>AUDITORÍA INTERNA PROCESO DE RECURSOS FÍSICOS E INFRAESTRUCTURA - DIRECCIÓN TERRITORIAL AMAZONÍA VIGENCIA 2023</v>
      </c>
      <c r="G491" s="128">
        <v>45252</v>
      </c>
      <c r="H491" s="129" t="s">
        <v>45</v>
      </c>
      <c r="I491" s="187">
        <v>8</v>
      </c>
      <c r="J491" s="127" t="s">
        <v>1540</v>
      </c>
      <c r="K491" s="127" t="s">
        <v>1541</v>
      </c>
      <c r="L491" s="129" t="s">
        <v>132</v>
      </c>
      <c r="M491" s="129" t="s">
        <v>81</v>
      </c>
      <c r="N491" s="129" t="s">
        <v>444</v>
      </c>
      <c r="O491" s="126" t="s">
        <v>51</v>
      </c>
      <c r="P491" s="127" t="s">
        <v>1542</v>
      </c>
      <c r="Q491" s="130">
        <v>45336</v>
      </c>
      <c r="R491" s="130">
        <v>45397</v>
      </c>
      <c r="S491" s="131"/>
      <c r="T491" s="132"/>
      <c r="U491" s="133" t="s">
        <v>1543</v>
      </c>
      <c r="V491" s="133" t="s">
        <v>84</v>
      </c>
      <c r="W491" s="133">
        <v>1</v>
      </c>
      <c r="AA491" s="134"/>
      <c r="AB491" s="131"/>
      <c r="AC491" s="126"/>
      <c r="AD491" s="134"/>
      <c r="AE491" s="134" t="str">
        <f t="shared" ca="1" si="2"/>
        <v/>
      </c>
      <c r="AF491" s="137"/>
      <c r="AG491" s="126"/>
      <c r="AH491" s="126"/>
      <c r="AI491" s="126"/>
      <c r="AJ491" s="126">
        <f t="shared" ca="1" si="3"/>
        <v>-351</v>
      </c>
      <c r="AK491" s="126" t="e">
        <f t="shared" ca="1" si="26"/>
        <v>#NAME?</v>
      </c>
      <c r="AL491" s="124"/>
      <c r="AM491" s="136"/>
    </row>
    <row r="492" spans="1:39" ht="18.75" customHeight="1">
      <c r="A492" s="127" t="s">
        <v>77</v>
      </c>
      <c r="B492" s="125">
        <v>490</v>
      </c>
      <c r="C492" s="126" t="e">
        <f ca="1">IF(OR(H492&lt;&gt;"", J492&lt;&gt;"", O492&lt;&gt;""),
    _xludf.TEXTJOIN("-", TRUE,
        IF(H492="NO CONFORMIDAD", "NC", IF(H492="OBSERVACIÓN", "OB", "Error")),I492,
IF(O492="CORRECCIÓN", "C", IF(O492="ACCIÓN CORRECTIVA", "AC", IF(O492="ACCIÓN DE MEJORA", "AM","Error"))),
        VLOOKUP(E492, Opciones!A$1:B$13, 2, FALSE),
        VLOOKUP(M492, Opciones!D$1:E$92, 2, FALSE),
        YEAR(G492)
    ),
"")</f>
        <v>#NAME?</v>
      </c>
      <c r="D492" s="126" t="e">
        <f t="shared" ca="1" si="6"/>
        <v>#NAME?</v>
      </c>
      <c r="E492" s="96" t="s">
        <v>44</v>
      </c>
      <c r="F492" s="127" t="str">
        <f t="shared" si="27"/>
        <v>AUDITORÍA INTERNA PROCESO DE RECURSOS FÍSICOS E INFRAESTRUCTURA - DIRECCIÓN TERRITORIAL AMAZONÍA VIGENCIA 2023</v>
      </c>
      <c r="G492" s="128">
        <v>45252</v>
      </c>
      <c r="H492" s="129" t="s">
        <v>45</v>
      </c>
      <c r="I492" s="187">
        <v>8</v>
      </c>
      <c r="J492" s="127" t="s">
        <v>1540</v>
      </c>
      <c r="K492" s="127" t="s">
        <v>1541</v>
      </c>
      <c r="L492" s="129" t="s">
        <v>132</v>
      </c>
      <c r="M492" s="129" t="s">
        <v>81</v>
      </c>
      <c r="N492" s="129" t="s">
        <v>444</v>
      </c>
      <c r="O492" s="126" t="s">
        <v>87</v>
      </c>
      <c r="P492" s="127" t="s">
        <v>1544</v>
      </c>
      <c r="Q492" s="130">
        <v>45336</v>
      </c>
      <c r="R492" s="130">
        <v>45460</v>
      </c>
      <c r="S492" s="131"/>
      <c r="T492" s="132"/>
      <c r="U492" s="133" t="s">
        <v>1543</v>
      </c>
      <c r="V492" s="133" t="s">
        <v>84</v>
      </c>
      <c r="W492" s="133">
        <v>1</v>
      </c>
      <c r="AA492" s="134"/>
      <c r="AB492" s="127" t="s">
        <v>99</v>
      </c>
      <c r="AC492" s="126"/>
      <c r="AD492" s="134"/>
      <c r="AE492" s="134" t="str">
        <f t="shared" ca="1" si="2"/>
        <v/>
      </c>
      <c r="AF492" s="137"/>
      <c r="AG492" s="126"/>
      <c r="AH492" s="126"/>
      <c r="AI492" s="130">
        <v>45494</v>
      </c>
      <c r="AJ492" s="126" t="str">
        <f t="shared" ca="1" si="3"/>
        <v>CERRADA</v>
      </c>
      <c r="AK492" s="126" t="e">
        <f t="shared" ca="1" si="26"/>
        <v>#NAME?</v>
      </c>
      <c r="AL492" s="124" t="s">
        <v>1545</v>
      </c>
      <c r="AM492" s="136"/>
    </row>
    <row r="493" spans="1:39" ht="18.75" customHeight="1">
      <c r="A493" s="127" t="s">
        <v>77</v>
      </c>
      <c r="B493" s="125">
        <v>491</v>
      </c>
      <c r="C493" s="126" t="e">
        <f ca="1">IF(OR(H493&lt;&gt;"", J493&lt;&gt;"", O493&lt;&gt;""),
    _xludf.TEXTJOIN("-", TRUE,
        IF(H493="NO CONFORMIDAD", "NC", IF(H493="OBSERVACIÓN", "OB", "Error")),I493,
IF(O493="CORRECCIÓN", "C", IF(O493="ACCIÓN CORRECTIVA", "AC", IF(O493="ACCIÓN DE MEJORA", "AM","Error"))),
        VLOOKUP(E493, Opciones!A$1:B$13, 2, FALSE),
        VLOOKUP(M493, Opciones!D$1:E$92, 2, FALSE),
        YEAR(G493)
    ),
"")</f>
        <v>#NAME?</v>
      </c>
      <c r="D493" s="126" t="e">
        <f t="shared" ca="1" si="6"/>
        <v>#NAME?</v>
      </c>
      <c r="E493" s="96" t="s">
        <v>44</v>
      </c>
      <c r="F493" s="127" t="str">
        <f t="shared" si="27"/>
        <v>AUDITORÍA INTERNA PROCESO DE RECURSOS FINANCIEROS - DIRECCIÓN TERRITORIAL AMAZONÍA VIGENCIA 1900</v>
      </c>
      <c r="G493" s="129"/>
      <c r="H493" s="129" t="s">
        <v>45</v>
      </c>
      <c r="I493" s="187">
        <v>1</v>
      </c>
      <c r="J493" s="127" t="s">
        <v>1546</v>
      </c>
      <c r="K493" s="127" t="s">
        <v>1547</v>
      </c>
      <c r="L493" s="129" t="s">
        <v>102</v>
      </c>
      <c r="M493" s="129" t="s">
        <v>81</v>
      </c>
      <c r="N493" s="129" t="s">
        <v>50</v>
      </c>
      <c r="O493" s="126" t="s">
        <v>87</v>
      </c>
      <c r="P493" s="127" t="s">
        <v>1548</v>
      </c>
      <c r="Q493" s="130">
        <v>45357</v>
      </c>
      <c r="R493" s="130">
        <v>45656</v>
      </c>
      <c r="S493" s="131"/>
      <c r="T493" s="132"/>
      <c r="U493" s="133" t="s">
        <v>1549</v>
      </c>
      <c r="V493" s="133" t="s">
        <v>90</v>
      </c>
      <c r="W493" s="133">
        <v>7</v>
      </c>
      <c r="AA493" s="134"/>
      <c r="AB493" s="131"/>
      <c r="AC493" s="126"/>
      <c r="AD493" s="134"/>
      <c r="AE493" s="134" t="str">
        <f t="shared" ca="1" si="2"/>
        <v/>
      </c>
      <c r="AF493" s="137"/>
      <c r="AG493" s="126"/>
      <c r="AH493" s="126"/>
      <c r="AI493" s="126"/>
      <c r="AJ493" s="126">
        <f t="shared" ca="1" si="3"/>
        <v>-92</v>
      </c>
      <c r="AK493" s="126" t="e">
        <f t="shared" ca="1" si="26"/>
        <v>#NAME?</v>
      </c>
      <c r="AL493" s="124"/>
      <c r="AM493" s="136"/>
    </row>
    <row r="494" spans="1:39" ht="18.75" customHeight="1">
      <c r="A494" s="127" t="s">
        <v>77</v>
      </c>
      <c r="B494" s="125">
        <v>492</v>
      </c>
      <c r="C494" s="126" t="e">
        <f ca="1">IF(OR(H494&lt;&gt;"", J494&lt;&gt;"", O494&lt;&gt;""),
    _xludf.TEXTJOIN("-", TRUE,
        IF(H494="NO CONFORMIDAD", "NC", IF(H494="OBSERVACIÓN", "OB", "Error")),I494,
IF(O494="CORRECCIÓN", "C", IF(O494="ACCIÓN CORRECTIVA", "AC", IF(O494="ACCIÓN DE MEJORA", "AM","Error"))),
        VLOOKUP(E494, Opciones!A$1:B$13, 2, FALSE),
        VLOOKUP(M494, Opciones!D$1:E$92, 2, FALSE),
        YEAR(G494)
    ),
"")</f>
        <v>#NAME?</v>
      </c>
      <c r="D494" s="126" t="e">
        <f t="shared" ca="1" si="6"/>
        <v>#NAME?</v>
      </c>
      <c r="E494" s="96" t="s">
        <v>44</v>
      </c>
      <c r="F494" s="127" t="str">
        <f t="shared" si="27"/>
        <v>AUDITORÍA INTERNA PROCESO DE RECURSOS FINANCIEROS - DIRECCIÓN TERRITORIAL AMAZONÍA VIGENCIA 1900</v>
      </c>
      <c r="G494" s="129"/>
      <c r="H494" s="129" t="s">
        <v>45</v>
      </c>
      <c r="I494" s="187">
        <v>1</v>
      </c>
      <c r="J494" s="127" t="s">
        <v>1546</v>
      </c>
      <c r="K494" s="127" t="s">
        <v>1550</v>
      </c>
      <c r="L494" s="129" t="s">
        <v>102</v>
      </c>
      <c r="M494" s="129" t="s">
        <v>81</v>
      </c>
      <c r="N494" s="129" t="s">
        <v>50</v>
      </c>
      <c r="O494" s="126" t="s">
        <v>51</v>
      </c>
      <c r="P494" s="127" t="s">
        <v>1551</v>
      </c>
      <c r="Q494" s="130">
        <v>45357</v>
      </c>
      <c r="R494" s="130">
        <v>45518</v>
      </c>
      <c r="S494" s="131"/>
      <c r="T494" s="132"/>
      <c r="U494" s="133" t="s">
        <v>1552</v>
      </c>
      <c r="V494" s="133" t="s">
        <v>90</v>
      </c>
      <c r="W494" s="133">
        <v>2</v>
      </c>
      <c r="AA494" s="134"/>
      <c r="AB494" s="131"/>
      <c r="AC494" s="126"/>
      <c r="AD494" s="134"/>
      <c r="AE494" s="134" t="str">
        <f t="shared" ca="1" si="2"/>
        <v/>
      </c>
      <c r="AF494" s="137"/>
      <c r="AG494" s="126"/>
      <c r="AH494" s="126"/>
      <c r="AI494" s="126"/>
      <c r="AJ494" s="126">
        <f t="shared" ca="1" si="3"/>
        <v>-230</v>
      </c>
      <c r="AK494" s="126" t="e">
        <f t="shared" ca="1" si="26"/>
        <v>#NAME?</v>
      </c>
      <c r="AL494" s="124"/>
      <c r="AM494" s="136"/>
    </row>
    <row r="495" spans="1:39" ht="18.75" customHeight="1">
      <c r="A495" s="127" t="s">
        <v>77</v>
      </c>
      <c r="B495" s="125">
        <v>493</v>
      </c>
      <c r="C495" s="126" t="e">
        <f ca="1">IF(OR(H495&lt;&gt;"", J495&lt;&gt;"", O495&lt;&gt;""),
    _xludf.TEXTJOIN("-", TRUE,
        IF(H495="NO CONFORMIDAD", "NC", IF(H495="OBSERVACIÓN", "OB", "Error")),I495,
IF(O495="CORRECCIÓN", "C", IF(O495="ACCIÓN CORRECTIVA", "AC", IF(O495="ACCIÓN DE MEJORA", "AM","Error"))),
        VLOOKUP(E495, Opciones!A$1:B$13, 2, FALSE),
        VLOOKUP(M495, Opciones!D$1:E$92, 2, FALSE),
        YEAR(G495)
    ),
"")</f>
        <v>#NAME?</v>
      </c>
      <c r="D495" s="126" t="e">
        <f t="shared" ca="1" si="6"/>
        <v>#NAME?</v>
      </c>
      <c r="E495" s="96" t="s">
        <v>44</v>
      </c>
      <c r="F495" s="127" t="str">
        <f t="shared" si="27"/>
        <v>AUDITORÍA INTERNA PROCESO DE RECURSOS FINANCIEROS - DIRECCIÓN TERRITORIAL AMAZONÍA VIGENCIA 1900</v>
      </c>
      <c r="G495" s="129"/>
      <c r="H495" s="129" t="s">
        <v>45</v>
      </c>
      <c r="I495" s="187">
        <v>3</v>
      </c>
      <c r="J495" s="127" t="s">
        <v>1553</v>
      </c>
      <c r="K495" s="127" t="s">
        <v>1554</v>
      </c>
      <c r="L495" s="129" t="s">
        <v>102</v>
      </c>
      <c r="M495" s="129" t="s">
        <v>81</v>
      </c>
      <c r="N495" s="129" t="s">
        <v>50</v>
      </c>
      <c r="O495" s="126" t="s">
        <v>51</v>
      </c>
      <c r="P495" s="127" t="s">
        <v>1555</v>
      </c>
      <c r="Q495" s="130">
        <v>45357</v>
      </c>
      <c r="R495" s="130">
        <v>45518</v>
      </c>
      <c r="S495" s="131"/>
      <c r="T495" s="132"/>
      <c r="U495" s="133" t="s">
        <v>1556</v>
      </c>
      <c r="V495" s="133" t="s">
        <v>90</v>
      </c>
      <c r="W495" s="133">
        <v>1</v>
      </c>
      <c r="AA495" s="134"/>
      <c r="AB495" s="131"/>
      <c r="AC495" s="126"/>
      <c r="AD495" s="134"/>
      <c r="AE495" s="134" t="str">
        <f t="shared" ca="1" si="2"/>
        <v/>
      </c>
      <c r="AF495" s="137"/>
      <c r="AG495" s="126"/>
      <c r="AH495" s="126"/>
      <c r="AI495" s="126"/>
      <c r="AJ495" s="126">
        <f t="shared" ca="1" si="3"/>
        <v>-230</v>
      </c>
      <c r="AK495" s="126" t="e">
        <f t="shared" ca="1" si="26"/>
        <v>#NAME?</v>
      </c>
      <c r="AL495" s="124"/>
      <c r="AM495" s="136"/>
    </row>
    <row r="496" spans="1:39" ht="18.75" customHeight="1">
      <c r="A496" s="127" t="s">
        <v>77</v>
      </c>
      <c r="B496" s="125">
        <v>494</v>
      </c>
      <c r="C496" s="126" t="e">
        <f ca="1">IF(OR(H496&lt;&gt;"", J496&lt;&gt;"", O496&lt;&gt;""),
    _xludf.TEXTJOIN("-", TRUE,
        IF(H496="NO CONFORMIDAD", "NC", IF(H496="OBSERVACIÓN", "OB", "Error")),I496,
IF(O496="CORRECCIÓN", "C", IF(O496="ACCIÓN CORRECTIVA", "AC", IF(O496="ACCIÓN DE MEJORA", "AM","Error"))),
        VLOOKUP(E496, Opciones!A$1:B$13, 2, FALSE),
        VLOOKUP(M496, Opciones!D$1:E$92, 2, FALSE),
        YEAR(G496)
    ),
"")</f>
        <v>#NAME?</v>
      </c>
      <c r="D496" s="126" t="e">
        <f t="shared" ca="1" si="6"/>
        <v>#NAME?</v>
      </c>
      <c r="E496" s="96" t="s">
        <v>44</v>
      </c>
      <c r="F496" s="127" t="str">
        <f t="shared" si="27"/>
        <v>AUDITORÍA INTERNA PROCESO DE RECURSOS FINANCIEROS - DIRECCIÓN TERRITORIAL AMAZONÍA VIGENCIA 1900</v>
      </c>
      <c r="G496" s="129"/>
      <c r="H496" s="129" t="s">
        <v>45</v>
      </c>
      <c r="I496" s="187">
        <v>3</v>
      </c>
      <c r="J496" s="127" t="s">
        <v>1553</v>
      </c>
      <c r="K496" s="127" t="s">
        <v>1554</v>
      </c>
      <c r="L496" s="129" t="s">
        <v>102</v>
      </c>
      <c r="M496" s="129" t="s">
        <v>81</v>
      </c>
      <c r="N496" s="129" t="s">
        <v>50</v>
      </c>
      <c r="O496" s="126" t="s">
        <v>87</v>
      </c>
      <c r="P496" s="127" t="s">
        <v>1557</v>
      </c>
      <c r="Q496" s="130">
        <v>45357</v>
      </c>
      <c r="R496" s="130">
        <v>45656</v>
      </c>
      <c r="S496" s="131"/>
      <c r="T496" s="132"/>
      <c r="U496" s="133" t="s">
        <v>1558</v>
      </c>
      <c r="V496" s="133" t="s">
        <v>90</v>
      </c>
      <c r="W496" s="133">
        <v>4</v>
      </c>
      <c r="AA496" s="134"/>
      <c r="AB496" s="131"/>
      <c r="AC496" s="126"/>
      <c r="AD496" s="134"/>
      <c r="AE496" s="134" t="str">
        <f t="shared" ca="1" si="2"/>
        <v/>
      </c>
      <c r="AF496" s="137"/>
      <c r="AG496" s="126"/>
      <c r="AH496" s="126"/>
      <c r="AI496" s="126"/>
      <c r="AJ496" s="126">
        <f t="shared" ca="1" si="3"/>
        <v>-92</v>
      </c>
      <c r="AK496" s="126" t="e">
        <f t="shared" ca="1" si="26"/>
        <v>#NAME?</v>
      </c>
      <c r="AL496" s="124"/>
      <c r="AM496" s="136"/>
    </row>
    <row r="497" spans="1:39" ht="18.75" customHeight="1">
      <c r="A497" s="127" t="s">
        <v>77</v>
      </c>
      <c r="B497" s="125">
        <v>495</v>
      </c>
      <c r="C497" s="126" t="e">
        <f ca="1">IF(OR(H497&lt;&gt;"", J497&lt;&gt;"", O497&lt;&gt;""),
    _xludf.TEXTJOIN("-", TRUE,
        IF(H497="NO CONFORMIDAD", "NC", IF(H497="OBSERVACIÓN", "OB", "Error")),I497,
IF(O497="CORRECCIÓN", "C", IF(O497="ACCIÓN CORRECTIVA", "AC", IF(O497="ACCIÓN DE MEJORA", "AM","Error"))),
        VLOOKUP(E497, Opciones!A$1:B$13, 2, FALSE),
        VLOOKUP(M497, Opciones!D$1:E$92, 2, FALSE),
        YEAR(G497)
    ),
"")</f>
        <v>#NAME?</v>
      </c>
      <c r="D497" s="126" t="e">
        <f t="shared" ca="1" si="6"/>
        <v>#NAME?</v>
      </c>
      <c r="E497" s="96" t="s">
        <v>44</v>
      </c>
      <c r="F497" s="127" t="str">
        <f t="shared" si="27"/>
        <v>AUDITORÍA INTERNA PROCESO DE RECURSOS FINANCIEROS - DIRECCIÓN TERRITORIAL AMAZONÍA VIGENCIA 2023</v>
      </c>
      <c r="G497" s="128">
        <v>45216</v>
      </c>
      <c r="H497" s="129" t="s">
        <v>45</v>
      </c>
      <c r="I497" s="187">
        <v>1</v>
      </c>
      <c r="J497" s="127" t="s">
        <v>1546</v>
      </c>
      <c r="K497" s="127" t="s">
        <v>1547</v>
      </c>
      <c r="L497" s="129" t="s">
        <v>102</v>
      </c>
      <c r="M497" s="129" t="s">
        <v>81</v>
      </c>
      <c r="N497" s="129" t="s">
        <v>50</v>
      </c>
      <c r="O497" s="126" t="s">
        <v>87</v>
      </c>
      <c r="P497" s="127" t="s">
        <v>1548</v>
      </c>
      <c r="Q497" s="130">
        <v>45357</v>
      </c>
      <c r="R497" s="130">
        <v>45656</v>
      </c>
      <c r="S497" s="131"/>
      <c r="T497" s="132"/>
      <c r="U497" s="133" t="s">
        <v>1549</v>
      </c>
      <c r="V497" s="133" t="s">
        <v>90</v>
      </c>
      <c r="W497" s="133">
        <v>7</v>
      </c>
      <c r="AA497" s="134"/>
      <c r="AB497" s="131"/>
      <c r="AC497" s="126"/>
      <c r="AD497" s="134"/>
      <c r="AE497" s="134" t="str">
        <f t="shared" ca="1" si="2"/>
        <v/>
      </c>
      <c r="AF497" s="137"/>
      <c r="AG497" s="126"/>
      <c r="AH497" s="126"/>
      <c r="AI497" s="126"/>
      <c r="AJ497" s="126">
        <f t="shared" ca="1" si="3"/>
        <v>-92</v>
      </c>
      <c r="AK497" s="126" t="e">
        <f t="shared" ca="1" si="26"/>
        <v>#NAME?</v>
      </c>
      <c r="AL497" s="124"/>
      <c r="AM497" s="136"/>
    </row>
    <row r="498" spans="1:39" ht="18.75" customHeight="1">
      <c r="A498" s="127" t="s">
        <v>77</v>
      </c>
      <c r="B498" s="125">
        <v>496</v>
      </c>
      <c r="C498" s="126" t="e">
        <f ca="1">IF(OR(H498&lt;&gt;"", J498&lt;&gt;"", O498&lt;&gt;""),
    _xludf.TEXTJOIN("-", TRUE,
        IF(H498="NO CONFORMIDAD", "NC", IF(H498="OBSERVACIÓN", "OB", "Error")),I498,
IF(O498="CORRECCIÓN", "C", IF(O498="ACCIÓN CORRECTIVA", "AC", IF(O498="ACCIÓN DE MEJORA", "AM","Error"))),
        VLOOKUP(E498, Opciones!A$1:B$13, 2, FALSE),
        VLOOKUP(M498, Opciones!D$1:E$92, 2, FALSE),
        YEAR(G498)
    ),
"")</f>
        <v>#NAME?</v>
      </c>
      <c r="D498" s="126" t="e">
        <f t="shared" ca="1" si="6"/>
        <v>#NAME?</v>
      </c>
      <c r="E498" s="96" t="s">
        <v>44</v>
      </c>
      <c r="F498" s="127" t="str">
        <f t="shared" si="27"/>
        <v>AUDITORÍA INTERNA PROCESO DE RECURSOS FINANCIEROS - DIRECCIÓN TERRITORIAL AMAZONÍA VIGENCIA 2023</v>
      </c>
      <c r="G498" s="128">
        <v>45216</v>
      </c>
      <c r="H498" s="129" t="s">
        <v>45</v>
      </c>
      <c r="I498" s="187">
        <v>1</v>
      </c>
      <c r="J498" s="127" t="s">
        <v>1546</v>
      </c>
      <c r="K498" s="127" t="s">
        <v>1550</v>
      </c>
      <c r="L498" s="129" t="s">
        <v>102</v>
      </c>
      <c r="M498" s="129" t="s">
        <v>81</v>
      </c>
      <c r="N498" s="129" t="s">
        <v>50</v>
      </c>
      <c r="O498" s="126" t="s">
        <v>51</v>
      </c>
      <c r="P498" s="127" t="s">
        <v>1551</v>
      </c>
      <c r="Q498" s="130">
        <v>45357</v>
      </c>
      <c r="R498" s="130">
        <v>45518</v>
      </c>
      <c r="S498" s="131"/>
      <c r="T498" s="132"/>
      <c r="U498" s="133" t="s">
        <v>1552</v>
      </c>
      <c r="V498" s="133" t="s">
        <v>90</v>
      </c>
      <c r="W498" s="133">
        <v>2</v>
      </c>
      <c r="AA498" s="134"/>
      <c r="AB498" s="131"/>
      <c r="AC498" s="126"/>
      <c r="AD498" s="134"/>
      <c r="AE498" s="134" t="str">
        <f t="shared" ca="1" si="2"/>
        <v/>
      </c>
      <c r="AF498" s="137"/>
      <c r="AG498" s="126"/>
      <c r="AH498" s="126"/>
      <c r="AI498" s="126"/>
      <c r="AJ498" s="126">
        <f t="shared" ca="1" si="3"/>
        <v>-230</v>
      </c>
      <c r="AK498" s="126" t="e">
        <f t="shared" ca="1" si="26"/>
        <v>#NAME?</v>
      </c>
      <c r="AL498" s="124"/>
      <c r="AM498" s="136"/>
    </row>
    <row r="499" spans="1:39" ht="18.75" customHeight="1">
      <c r="A499" s="127" t="s">
        <v>77</v>
      </c>
      <c r="B499" s="125">
        <v>497</v>
      </c>
      <c r="C499" s="126" t="e">
        <f ca="1">IF(OR(H499&lt;&gt;"", J499&lt;&gt;"", O499&lt;&gt;""),
    _xludf.TEXTJOIN("-", TRUE,
        IF(H499="NO CONFORMIDAD", "NC", IF(H499="OBSERVACIÓN", "OB", "Error")),I499,
IF(O499="CORRECCIÓN", "C", IF(O499="ACCIÓN CORRECTIVA", "AC", IF(O499="ACCIÓN DE MEJORA", "AM","Error"))),
        VLOOKUP(E499, Opciones!A$1:B$13, 2, FALSE),
        VLOOKUP(M499, Opciones!D$1:E$92, 2, FALSE),
        YEAR(G499)
    ),
"")</f>
        <v>#NAME?</v>
      </c>
      <c r="D499" s="126" t="e">
        <f t="shared" ca="1" si="6"/>
        <v>#NAME?</v>
      </c>
      <c r="E499" s="96" t="s">
        <v>44</v>
      </c>
      <c r="F499" s="127" t="str">
        <f t="shared" si="27"/>
        <v>AUDITORÍA INTERNA PROCESO DE RECURSOS FINANCIEROS - DIRECCIÓN TERRITORIAL AMAZONÍA VIGENCIA 2023</v>
      </c>
      <c r="G499" s="128">
        <v>45216</v>
      </c>
      <c r="H499" s="129" t="s">
        <v>45</v>
      </c>
      <c r="I499" s="187">
        <v>3</v>
      </c>
      <c r="J499" s="127" t="s">
        <v>1553</v>
      </c>
      <c r="K499" s="127" t="s">
        <v>1554</v>
      </c>
      <c r="L499" s="129" t="s">
        <v>102</v>
      </c>
      <c r="M499" s="129" t="s">
        <v>81</v>
      </c>
      <c r="N499" s="129" t="s">
        <v>50</v>
      </c>
      <c r="O499" s="126" t="s">
        <v>51</v>
      </c>
      <c r="P499" s="127" t="s">
        <v>1555</v>
      </c>
      <c r="Q499" s="130">
        <v>45357</v>
      </c>
      <c r="R499" s="130">
        <v>45518</v>
      </c>
      <c r="S499" s="131"/>
      <c r="T499" s="132"/>
      <c r="U499" s="133" t="s">
        <v>1556</v>
      </c>
      <c r="V499" s="133" t="s">
        <v>90</v>
      </c>
      <c r="W499" s="133">
        <v>1</v>
      </c>
      <c r="AA499" s="134"/>
      <c r="AB499" s="131"/>
      <c r="AC499" s="126"/>
      <c r="AD499" s="134"/>
      <c r="AE499" s="134" t="str">
        <f t="shared" ca="1" si="2"/>
        <v/>
      </c>
      <c r="AF499" s="137"/>
      <c r="AG499" s="126"/>
      <c r="AH499" s="126"/>
      <c r="AI499" s="126"/>
      <c r="AJ499" s="126">
        <f t="shared" ca="1" si="3"/>
        <v>-230</v>
      </c>
      <c r="AK499" s="126" t="e">
        <f t="shared" ca="1" si="26"/>
        <v>#NAME?</v>
      </c>
      <c r="AL499" s="124"/>
      <c r="AM499" s="136"/>
    </row>
    <row r="500" spans="1:39" ht="18.75" customHeight="1">
      <c r="A500" s="127" t="s">
        <v>77</v>
      </c>
      <c r="B500" s="125">
        <v>498</v>
      </c>
      <c r="C500" s="126" t="e">
        <f ca="1">IF(OR(H500&lt;&gt;"", J500&lt;&gt;"", O500&lt;&gt;""),
    _xludf.TEXTJOIN("-", TRUE,
        IF(H500="NO CONFORMIDAD", "NC", IF(H500="OBSERVACIÓN", "OB", "Error")),I500,
IF(O500="CORRECCIÓN", "C", IF(O500="ACCIÓN CORRECTIVA", "AC", IF(O500="ACCIÓN DE MEJORA", "AM","Error"))),
        VLOOKUP(E500, Opciones!A$1:B$13, 2, FALSE),
        VLOOKUP(M500, Opciones!D$1:E$92, 2, FALSE),
        YEAR(G500)
    ),
"")</f>
        <v>#NAME?</v>
      </c>
      <c r="D500" s="126" t="e">
        <f t="shared" ca="1" si="6"/>
        <v>#NAME?</v>
      </c>
      <c r="E500" s="96" t="s">
        <v>44</v>
      </c>
      <c r="F500" s="127" t="str">
        <f t="shared" si="27"/>
        <v>AUDITORÍA INTERNA PROCESO DE RECURSOS FINANCIEROS - DIRECCIÓN TERRITORIAL AMAZONÍA VIGENCIA 2023</v>
      </c>
      <c r="G500" s="128">
        <v>45216</v>
      </c>
      <c r="H500" s="129" t="s">
        <v>45</v>
      </c>
      <c r="I500" s="187">
        <v>3</v>
      </c>
      <c r="J500" s="127" t="s">
        <v>1553</v>
      </c>
      <c r="K500" s="127" t="s">
        <v>1554</v>
      </c>
      <c r="L500" s="129" t="s">
        <v>102</v>
      </c>
      <c r="M500" s="129" t="s">
        <v>81</v>
      </c>
      <c r="N500" s="129" t="s">
        <v>50</v>
      </c>
      <c r="O500" s="126" t="s">
        <v>87</v>
      </c>
      <c r="P500" s="127" t="s">
        <v>1557</v>
      </c>
      <c r="Q500" s="130">
        <v>45357</v>
      </c>
      <c r="R500" s="130">
        <v>45656</v>
      </c>
      <c r="S500" s="131"/>
      <c r="T500" s="132"/>
      <c r="U500" s="133" t="s">
        <v>1558</v>
      </c>
      <c r="V500" s="133" t="s">
        <v>90</v>
      </c>
      <c r="W500" s="133">
        <v>4</v>
      </c>
      <c r="AA500" s="134"/>
      <c r="AB500" s="131"/>
      <c r="AC500" s="126"/>
      <c r="AD500" s="134"/>
      <c r="AE500" s="134" t="str">
        <f t="shared" ca="1" si="2"/>
        <v/>
      </c>
      <c r="AF500" s="137"/>
      <c r="AG500" s="126"/>
      <c r="AH500" s="126"/>
      <c r="AI500" s="126"/>
      <c r="AJ500" s="126">
        <f t="shared" ca="1" si="3"/>
        <v>-92</v>
      </c>
      <c r="AK500" s="126" t="e">
        <f t="shared" ca="1" si="26"/>
        <v>#NAME?</v>
      </c>
      <c r="AL500" s="124"/>
      <c r="AM500" s="136"/>
    </row>
    <row r="501" spans="1:39" ht="18.75" customHeight="1">
      <c r="A501" s="127" t="s">
        <v>77</v>
      </c>
      <c r="B501" s="125">
        <v>499</v>
      </c>
      <c r="C501" s="126" t="e">
        <f ca="1">IF(OR(H501&lt;&gt;"", J501&lt;&gt;"", O501&lt;&gt;""),
    _xludf.TEXTJOIN("-", TRUE,
        IF(H501="NO CONFORMIDAD", "NC", IF(H501="OBSERVACIÓN", "OB", "Error")),I501,
IF(O501="CORRECCIÓN", "C", IF(O501="ACCIÓN CORRECTIVA", "AC", IF(O501="ACCIÓN DE MEJORA", "AM","Error"))),
        VLOOKUP(E501, Opciones!A$1:B$13, 2, FALSE),
        VLOOKUP(M501, Opciones!D$1:E$92, 2, FALSE),
        YEAR(G501)
    ),
"")</f>
        <v>#NAME?</v>
      </c>
      <c r="D501" s="126" t="e">
        <f t="shared" ca="1" si="6"/>
        <v>#NAME?</v>
      </c>
      <c r="E501" s="96" t="s">
        <v>44</v>
      </c>
      <c r="F501" s="127" t="str">
        <f t="shared" si="27"/>
        <v>AUDITORÍA INTERNA PROCESO DE RECURSOS FÍSICOS E INFRAESTRUCTURA - DIRECCIÓN TERRITORIAL AMAZONÍA VIGENCIA 2023</v>
      </c>
      <c r="G501" s="128">
        <v>45252</v>
      </c>
      <c r="H501" s="129" t="s">
        <v>45</v>
      </c>
      <c r="I501" s="187">
        <v>1</v>
      </c>
      <c r="J501" s="127" t="s">
        <v>1494</v>
      </c>
      <c r="K501" s="127" t="s">
        <v>1495</v>
      </c>
      <c r="L501" s="129" t="s">
        <v>132</v>
      </c>
      <c r="M501" s="129" t="s">
        <v>81</v>
      </c>
      <c r="N501" s="129" t="s">
        <v>444</v>
      </c>
      <c r="O501" s="126" t="s">
        <v>51</v>
      </c>
      <c r="P501" s="127" t="s">
        <v>1496</v>
      </c>
      <c r="Q501" s="130">
        <v>45336</v>
      </c>
      <c r="R501" s="130">
        <v>45363</v>
      </c>
      <c r="S501" s="131"/>
      <c r="T501" s="132"/>
      <c r="U501" s="133" t="s">
        <v>1497</v>
      </c>
      <c r="V501" s="133" t="s">
        <v>90</v>
      </c>
      <c r="W501" s="133">
        <v>1</v>
      </c>
      <c r="AA501" s="134"/>
      <c r="AB501" s="131"/>
      <c r="AC501" s="126"/>
      <c r="AD501" s="134"/>
      <c r="AE501" s="134" t="str">
        <f t="shared" ca="1" si="2"/>
        <v/>
      </c>
      <c r="AF501" s="137"/>
      <c r="AG501" s="126"/>
      <c r="AH501" s="126"/>
      <c r="AI501" s="126"/>
      <c r="AJ501" s="126">
        <f t="shared" ca="1" si="3"/>
        <v>-385</v>
      </c>
      <c r="AK501" s="126" t="e">
        <f t="shared" ca="1" si="26"/>
        <v>#NAME?</v>
      </c>
      <c r="AL501" s="124"/>
      <c r="AM501" s="136"/>
    </row>
    <row r="502" spans="1:39" ht="18.75" customHeight="1">
      <c r="A502" s="127" t="s">
        <v>77</v>
      </c>
      <c r="B502" s="125">
        <v>500</v>
      </c>
      <c r="C502" s="126" t="e">
        <f ca="1">IF(OR(H502&lt;&gt;"", J502&lt;&gt;"", O502&lt;&gt;""),
    _xludf.TEXTJOIN("-", TRUE,
        IF(H502="NO CONFORMIDAD", "NC", IF(H502="OBSERVACIÓN", "OB", "Error")),I502,
IF(O502="CORRECCIÓN", "C", IF(O502="ACCIÓN CORRECTIVA", "AC", IF(O502="ACCIÓN DE MEJORA", "AM","Error"))),
        VLOOKUP(E502, Opciones!A$1:B$13, 2, FALSE),
        VLOOKUP(M502, Opciones!D$1:E$92, 2, FALSE),
        YEAR(G502)
    ),
"")</f>
        <v>#NAME?</v>
      </c>
      <c r="D502" s="126" t="e">
        <f t="shared" ca="1" si="6"/>
        <v>#NAME?</v>
      </c>
      <c r="E502" s="96" t="s">
        <v>44</v>
      </c>
      <c r="F502" s="127" t="str">
        <f t="shared" si="27"/>
        <v>AUDITORÍA INTERNA PROCESO DE RECURSOS FÍSICOS E INFRAESTRUCTURA - DIRECCIÓN TERRITORIAL AMAZONÍA VIGENCIA 2023</v>
      </c>
      <c r="G502" s="128">
        <v>45252</v>
      </c>
      <c r="H502" s="129" t="s">
        <v>45</v>
      </c>
      <c r="I502" s="187">
        <v>1</v>
      </c>
      <c r="J502" s="127" t="s">
        <v>1499</v>
      </c>
      <c r="K502" s="127" t="s">
        <v>1495</v>
      </c>
      <c r="L502" s="129" t="s">
        <v>132</v>
      </c>
      <c r="M502" s="129" t="s">
        <v>81</v>
      </c>
      <c r="N502" s="129" t="s">
        <v>444</v>
      </c>
      <c r="O502" s="126" t="s">
        <v>87</v>
      </c>
      <c r="P502" s="127" t="s">
        <v>1500</v>
      </c>
      <c r="Q502" s="130">
        <v>45336</v>
      </c>
      <c r="R502" s="130">
        <v>45626</v>
      </c>
      <c r="S502" s="131"/>
      <c r="T502" s="132"/>
      <c r="U502" s="133" t="s">
        <v>1501</v>
      </c>
      <c r="V502" s="133" t="s">
        <v>90</v>
      </c>
      <c r="W502" s="133">
        <v>12</v>
      </c>
      <c r="AA502" s="134"/>
      <c r="AB502" s="131"/>
      <c r="AC502" s="126"/>
      <c r="AD502" s="134"/>
      <c r="AE502" s="134" t="str">
        <f t="shared" ca="1" si="2"/>
        <v/>
      </c>
      <c r="AF502" s="137"/>
      <c r="AG502" s="126"/>
      <c r="AH502" s="126"/>
      <c r="AI502" s="126"/>
      <c r="AJ502" s="126">
        <f t="shared" ca="1" si="3"/>
        <v>-122</v>
      </c>
      <c r="AK502" s="126" t="e">
        <f t="shared" ca="1" si="26"/>
        <v>#NAME?</v>
      </c>
      <c r="AL502" s="124"/>
      <c r="AM502" s="136"/>
    </row>
    <row r="503" spans="1:39" ht="18.75" customHeight="1">
      <c r="A503" s="127" t="s">
        <v>77</v>
      </c>
      <c r="B503" s="125">
        <v>501</v>
      </c>
      <c r="C503" s="126" t="e">
        <f ca="1">IF(OR(H503&lt;&gt;"", J503&lt;&gt;"", O503&lt;&gt;""),
    _xludf.TEXTJOIN("-", TRUE,
        IF(H503="NO CONFORMIDAD", "NC", IF(H503="OBSERVACIÓN", "OB", "Error")),I503,
IF(O503="CORRECCIÓN", "C", IF(O503="ACCIÓN CORRECTIVA", "AC", IF(O503="ACCIÓN DE MEJORA", "AM","Error"))),
        VLOOKUP(E503, Opciones!A$1:B$13, 2, FALSE),
        VLOOKUP(M503, Opciones!D$1:E$92, 2, FALSE),
        YEAR(G503)
    ),
"")</f>
        <v>#NAME?</v>
      </c>
      <c r="D503" s="126" t="e">
        <f t="shared" ca="1" si="6"/>
        <v>#NAME?</v>
      </c>
      <c r="E503" s="96" t="s">
        <v>44</v>
      </c>
      <c r="F503" s="127" t="str">
        <f t="shared" si="27"/>
        <v>AUDITORÍA INTERNA PROCESO DE RECURSOS FÍSICOS E INFRAESTRUCTURA - DIRECCIÓN TERRITORIAL AMAZONÍA VIGENCIA 2023</v>
      </c>
      <c r="G503" s="128">
        <v>45252</v>
      </c>
      <c r="H503" s="129" t="s">
        <v>45</v>
      </c>
      <c r="I503" s="187">
        <v>2</v>
      </c>
      <c r="J503" s="127" t="s">
        <v>1502</v>
      </c>
      <c r="K503" s="127" t="s">
        <v>1495</v>
      </c>
      <c r="L503" s="129" t="s">
        <v>132</v>
      </c>
      <c r="M503" s="129" t="s">
        <v>81</v>
      </c>
      <c r="N503" s="129" t="s">
        <v>444</v>
      </c>
      <c r="O503" s="126" t="s">
        <v>51</v>
      </c>
      <c r="P503" s="127" t="s">
        <v>1503</v>
      </c>
      <c r="Q503" s="130">
        <v>45336</v>
      </c>
      <c r="R503" s="130">
        <v>45626</v>
      </c>
      <c r="S503" s="131"/>
      <c r="T503" s="132"/>
      <c r="U503" s="133" t="s">
        <v>1501</v>
      </c>
      <c r="V503" s="133" t="s">
        <v>90</v>
      </c>
      <c r="W503" s="133">
        <v>12</v>
      </c>
      <c r="AA503" s="134"/>
      <c r="AB503" s="131"/>
      <c r="AC503" s="126"/>
      <c r="AD503" s="134"/>
      <c r="AE503" s="134" t="str">
        <f t="shared" ca="1" si="2"/>
        <v/>
      </c>
      <c r="AF503" s="137"/>
      <c r="AG503" s="126"/>
      <c r="AH503" s="126"/>
      <c r="AI503" s="126"/>
      <c r="AJ503" s="126">
        <f t="shared" ca="1" si="3"/>
        <v>-122</v>
      </c>
      <c r="AK503" s="126" t="e">
        <f t="shared" ca="1" si="26"/>
        <v>#NAME?</v>
      </c>
      <c r="AL503" s="124"/>
      <c r="AM503" s="136"/>
    </row>
    <row r="504" spans="1:39" ht="18.75" customHeight="1">
      <c r="A504" s="127" t="s">
        <v>77</v>
      </c>
      <c r="B504" s="125">
        <v>502</v>
      </c>
      <c r="C504" s="126" t="e">
        <f ca="1">IF(OR(H504&lt;&gt;"", J504&lt;&gt;"", O504&lt;&gt;""),
    _xludf.TEXTJOIN("-", TRUE,
        IF(H504="NO CONFORMIDAD", "NC", IF(H504="OBSERVACIÓN", "OB", "Error")),I504,
IF(O504="CORRECCIÓN", "C", IF(O504="ACCIÓN CORRECTIVA", "AC", IF(O504="ACCIÓN DE MEJORA", "AM","Error"))),
        VLOOKUP(E504, Opciones!A$1:B$13, 2, FALSE),
        VLOOKUP(M504, Opciones!D$1:E$92, 2, FALSE),
        YEAR(G504)
    ),
"")</f>
        <v>#NAME?</v>
      </c>
      <c r="D504" s="126" t="e">
        <f t="shared" ca="1" si="6"/>
        <v>#NAME?</v>
      </c>
      <c r="E504" s="96" t="s">
        <v>44</v>
      </c>
      <c r="F504" s="127" t="str">
        <f t="shared" si="27"/>
        <v>AUDITORÍA INTERNA PROCESO DE RECURSOS FÍSICOS E INFRAESTRUCTURA - DIRECCIÓN TERRITORIAL AMAZONÍA VIGENCIA 2023</v>
      </c>
      <c r="G504" s="128">
        <v>45252</v>
      </c>
      <c r="H504" s="129" t="s">
        <v>45</v>
      </c>
      <c r="I504" s="187">
        <v>2</v>
      </c>
      <c r="J504" s="127" t="s">
        <v>1502</v>
      </c>
      <c r="K504" s="127" t="s">
        <v>1495</v>
      </c>
      <c r="L504" s="129" t="s">
        <v>132</v>
      </c>
      <c r="M504" s="129" t="s">
        <v>81</v>
      </c>
      <c r="N504" s="129" t="s">
        <v>444</v>
      </c>
      <c r="O504" s="126" t="s">
        <v>87</v>
      </c>
      <c r="P504" s="127" t="s">
        <v>1504</v>
      </c>
      <c r="Q504" s="130">
        <v>45336</v>
      </c>
      <c r="R504" s="130">
        <v>45626</v>
      </c>
      <c r="S504" s="131"/>
      <c r="T504" s="132"/>
      <c r="U504" s="133" t="s">
        <v>1505</v>
      </c>
      <c r="V504" s="133" t="s">
        <v>84</v>
      </c>
      <c r="W504" s="133">
        <v>1</v>
      </c>
      <c r="AA504" s="134"/>
      <c r="AB504" s="131"/>
      <c r="AC504" s="126"/>
      <c r="AD504" s="134"/>
      <c r="AE504" s="134" t="str">
        <f t="shared" ca="1" si="2"/>
        <v/>
      </c>
      <c r="AF504" s="137"/>
      <c r="AG504" s="126"/>
      <c r="AH504" s="126"/>
      <c r="AI504" s="126"/>
      <c r="AJ504" s="126">
        <f t="shared" ca="1" si="3"/>
        <v>-122</v>
      </c>
      <c r="AK504" s="126" t="e">
        <f t="shared" ca="1" si="26"/>
        <v>#NAME?</v>
      </c>
      <c r="AL504" s="124"/>
      <c r="AM504" s="136"/>
    </row>
    <row r="505" spans="1:39" ht="18.75" customHeight="1">
      <c r="A505" s="127" t="s">
        <v>77</v>
      </c>
      <c r="B505" s="125">
        <v>503</v>
      </c>
      <c r="C505" s="126" t="e">
        <f ca="1">IF(OR(H505&lt;&gt;"", J505&lt;&gt;"", O505&lt;&gt;""),
    _xludf.TEXTJOIN("-", TRUE,
        IF(H505="NO CONFORMIDAD", "NC", IF(H505="OBSERVACIÓN", "OB", "Error")),I505,
IF(O505="CORRECCIÓN", "C", IF(O505="ACCIÓN CORRECTIVA", "AC", IF(O505="ACCIÓN DE MEJORA", "AM","Error"))),
        VLOOKUP(E505, Opciones!A$1:B$13, 2, FALSE),
        VLOOKUP(M505, Opciones!D$1:E$92, 2, FALSE),
        YEAR(G505)
    ),
"")</f>
        <v>#NAME?</v>
      </c>
      <c r="D505" s="126" t="e">
        <f t="shared" ca="1" si="6"/>
        <v>#NAME?</v>
      </c>
      <c r="E505" s="96" t="s">
        <v>44</v>
      </c>
      <c r="F505" s="127" t="str">
        <f t="shared" si="27"/>
        <v>AUDITORÍA INTERNA PROCESO DE RECURSOS FÍSICOS E INFRAESTRUCTURA - DIRECCIÓN TERRITORIAL AMAZONÍA VIGENCIA 2023</v>
      </c>
      <c r="G505" s="128">
        <v>45252</v>
      </c>
      <c r="H505" s="129" t="s">
        <v>45</v>
      </c>
      <c r="I505" s="187">
        <v>3</v>
      </c>
      <c r="J505" s="127" t="s">
        <v>1506</v>
      </c>
      <c r="K505" s="127" t="s">
        <v>1507</v>
      </c>
      <c r="L505" s="129" t="s">
        <v>132</v>
      </c>
      <c r="M505" s="129" t="s">
        <v>81</v>
      </c>
      <c r="N505" s="129" t="s">
        <v>444</v>
      </c>
      <c r="O505" s="126" t="s">
        <v>51</v>
      </c>
      <c r="P505" s="127" t="s">
        <v>1511</v>
      </c>
      <c r="Q505" s="130">
        <v>45336</v>
      </c>
      <c r="R505" s="130">
        <v>45532</v>
      </c>
      <c r="S505" s="131"/>
      <c r="T505" s="132"/>
      <c r="U505" s="133" t="s">
        <v>1512</v>
      </c>
      <c r="V505" s="133" t="s">
        <v>84</v>
      </c>
      <c r="W505" s="133">
        <v>1</v>
      </c>
      <c r="AA505" s="134"/>
      <c r="AB505" s="131"/>
      <c r="AC505" s="126"/>
      <c r="AD505" s="134"/>
      <c r="AE505" s="134" t="str">
        <f t="shared" ca="1" si="2"/>
        <v/>
      </c>
      <c r="AF505" s="137"/>
      <c r="AG505" s="126"/>
      <c r="AH505" s="126"/>
      <c r="AI505" s="126"/>
      <c r="AJ505" s="126">
        <f t="shared" ca="1" si="3"/>
        <v>-216</v>
      </c>
      <c r="AK505" s="126" t="e">
        <f t="shared" ca="1" si="26"/>
        <v>#NAME?</v>
      </c>
      <c r="AL505" s="124"/>
      <c r="AM505" s="136"/>
    </row>
    <row r="506" spans="1:39" ht="18.75" customHeight="1">
      <c r="A506" s="127" t="s">
        <v>77</v>
      </c>
      <c r="B506" s="125">
        <v>504</v>
      </c>
      <c r="C506" s="126" t="e">
        <f ca="1">IF(OR(H506&lt;&gt;"", J506&lt;&gt;"", O506&lt;&gt;""),
    _xludf.TEXTJOIN("-", TRUE,
        IF(H506="NO CONFORMIDAD", "NC", IF(H506="OBSERVACIÓN", "OB", "Error")),I506,
IF(O506="CORRECCIÓN", "C", IF(O506="ACCIÓN CORRECTIVA", "AC", IF(O506="ACCIÓN DE MEJORA", "AM","Error"))),
        VLOOKUP(E506, Opciones!A$1:B$13, 2, FALSE),
        VLOOKUP(M506, Opciones!D$1:E$92, 2, FALSE),
        YEAR(G506)
    ),
"")</f>
        <v>#NAME?</v>
      </c>
      <c r="D506" s="126" t="e">
        <f t="shared" ca="1" si="6"/>
        <v>#NAME?</v>
      </c>
      <c r="E506" s="96" t="s">
        <v>44</v>
      </c>
      <c r="F506" s="127" t="str">
        <f t="shared" si="27"/>
        <v>AUDITORÍA INTERNA PROCESO DE RECURSOS FÍSICOS E INFRAESTRUCTURA - DIRECCIÓN TERRITORIAL AMAZONÍA VIGENCIA 2023</v>
      </c>
      <c r="G506" s="128">
        <v>45252</v>
      </c>
      <c r="H506" s="129" t="s">
        <v>45</v>
      </c>
      <c r="I506" s="187">
        <v>4</v>
      </c>
      <c r="J506" s="127" t="s">
        <v>1513</v>
      </c>
      <c r="K506" s="127" t="s">
        <v>1514</v>
      </c>
      <c r="L506" s="129" t="s">
        <v>132</v>
      </c>
      <c r="M506" s="129" t="s">
        <v>81</v>
      </c>
      <c r="N506" s="129" t="s">
        <v>50</v>
      </c>
      <c r="O506" s="126" t="s">
        <v>51</v>
      </c>
      <c r="P506" s="127" t="s">
        <v>1515</v>
      </c>
      <c r="Q506" s="130">
        <v>45336</v>
      </c>
      <c r="R506" s="130">
        <v>45371</v>
      </c>
      <c r="S506" s="131"/>
      <c r="T506" s="132"/>
      <c r="U506" s="133" t="s">
        <v>1516</v>
      </c>
      <c r="V506" s="133" t="s">
        <v>90</v>
      </c>
      <c r="W506" s="133">
        <v>1</v>
      </c>
      <c r="AA506" s="134"/>
      <c r="AB506" s="131"/>
      <c r="AC506" s="126"/>
      <c r="AD506" s="134"/>
      <c r="AE506" s="134" t="str">
        <f t="shared" ca="1" si="2"/>
        <v/>
      </c>
      <c r="AF506" s="137"/>
      <c r="AG506" s="126"/>
      <c r="AH506" s="126"/>
      <c r="AI506" s="126"/>
      <c r="AJ506" s="126">
        <f t="shared" ca="1" si="3"/>
        <v>-377</v>
      </c>
      <c r="AK506" s="126" t="e">
        <f t="shared" ca="1" si="26"/>
        <v>#NAME?</v>
      </c>
      <c r="AL506" s="124"/>
      <c r="AM506" s="136"/>
    </row>
    <row r="507" spans="1:39" ht="18.75" customHeight="1">
      <c r="A507" s="127" t="s">
        <v>77</v>
      </c>
      <c r="B507" s="125">
        <v>505</v>
      </c>
      <c r="C507" s="126" t="e">
        <f ca="1">IF(OR(H507&lt;&gt;"", J507&lt;&gt;"", O507&lt;&gt;""),
    _xludf.TEXTJOIN("-", TRUE,
        IF(H507="NO CONFORMIDAD", "NC", IF(H507="OBSERVACIÓN", "OB", "Error")),I507,
IF(O507="CORRECCIÓN", "C", IF(O507="ACCIÓN CORRECTIVA", "AC", IF(O507="ACCIÓN DE MEJORA", "AM","Error"))),
        VLOOKUP(E507, Opciones!A$1:B$13, 2, FALSE),
        VLOOKUP(M507, Opciones!D$1:E$92, 2, FALSE),
        YEAR(G507)
    ),
"")</f>
        <v>#NAME?</v>
      </c>
      <c r="D507" s="126" t="e">
        <f t="shared" ca="1" si="6"/>
        <v>#NAME?</v>
      </c>
      <c r="E507" s="96" t="s">
        <v>44</v>
      </c>
      <c r="F507" s="127" t="str">
        <f t="shared" si="27"/>
        <v>AUDITORÍA INTERNA PROCESO DE RECURSOS FÍSICOS E INFRAESTRUCTURA - DIRECCIÓN TERRITORIAL AMAZONÍA VIGENCIA 2023</v>
      </c>
      <c r="G507" s="128">
        <v>45252</v>
      </c>
      <c r="H507" s="129" t="s">
        <v>45</v>
      </c>
      <c r="I507" s="187">
        <v>5</v>
      </c>
      <c r="J507" s="127" t="s">
        <v>1520</v>
      </c>
      <c r="K507" s="127" t="s">
        <v>1521</v>
      </c>
      <c r="L507" s="129" t="s">
        <v>132</v>
      </c>
      <c r="M507" s="129" t="s">
        <v>81</v>
      </c>
      <c r="N507" s="129" t="s">
        <v>444</v>
      </c>
      <c r="O507" s="126" t="s">
        <v>51</v>
      </c>
      <c r="P507" s="127" t="s">
        <v>1522</v>
      </c>
      <c r="Q507" s="130">
        <v>45336</v>
      </c>
      <c r="R507" s="130">
        <v>45532</v>
      </c>
      <c r="S507" s="131"/>
      <c r="T507" s="132"/>
      <c r="U507" s="133" t="s">
        <v>1523</v>
      </c>
      <c r="V507" s="133" t="s">
        <v>90</v>
      </c>
      <c r="W507" s="133">
        <v>1</v>
      </c>
      <c r="AA507" s="134"/>
      <c r="AB507" s="131"/>
      <c r="AC507" s="126"/>
      <c r="AD507" s="134"/>
      <c r="AE507" s="134" t="str">
        <f t="shared" ca="1" si="2"/>
        <v/>
      </c>
      <c r="AF507" s="137"/>
      <c r="AG507" s="126"/>
      <c r="AH507" s="126"/>
      <c r="AI507" s="126"/>
      <c r="AJ507" s="126">
        <f t="shared" ca="1" si="3"/>
        <v>-216</v>
      </c>
      <c r="AK507" s="126" t="e">
        <f t="shared" ca="1" si="26"/>
        <v>#NAME?</v>
      </c>
      <c r="AL507" s="124"/>
      <c r="AM507" s="136"/>
    </row>
    <row r="508" spans="1:39" ht="18.75" customHeight="1">
      <c r="A508" s="127" t="s">
        <v>77</v>
      </c>
      <c r="B508" s="125">
        <v>506</v>
      </c>
      <c r="C508" s="126" t="e">
        <f ca="1">IF(OR(H508&lt;&gt;"", J508&lt;&gt;"", O508&lt;&gt;""),
    _xludf.TEXTJOIN("-", TRUE,
        IF(H508="NO CONFORMIDAD", "NC", IF(H508="OBSERVACIÓN", "OB", "Error")),I508,
IF(O508="CORRECCIÓN", "C", IF(O508="ACCIÓN CORRECTIVA", "AC", IF(O508="ACCIÓN DE MEJORA", "AM","Error"))),
        VLOOKUP(E508, Opciones!A$1:B$13, 2, FALSE),
        VLOOKUP(M508, Opciones!D$1:E$92, 2, FALSE),
        YEAR(G508)
    ),
"")</f>
        <v>#NAME?</v>
      </c>
      <c r="D508" s="126" t="e">
        <f t="shared" ca="1" si="6"/>
        <v>#NAME?</v>
      </c>
      <c r="E508" s="96" t="s">
        <v>44</v>
      </c>
      <c r="F508" s="127" t="str">
        <f t="shared" si="27"/>
        <v>AUDITORÍA INTERNA PROCESO DE RECURSOS FÍSICOS E INFRAESTRUCTURA - DIRECCIÓN TERRITORIAL AMAZONÍA VIGENCIA 2023</v>
      </c>
      <c r="G508" s="128">
        <v>45252</v>
      </c>
      <c r="H508" s="129" t="s">
        <v>45</v>
      </c>
      <c r="I508" s="187">
        <v>5</v>
      </c>
      <c r="J508" s="127" t="s">
        <v>1520</v>
      </c>
      <c r="K508" s="127" t="s">
        <v>1521</v>
      </c>
      <c r="L508" s="129" t="s">
        <v>132</v>
      </c>
      <c r="M508" s="129" t="s">
        <v>81</v>
      </c>
      <c r="N508" s="129" t="s">
        <v>444</v>
      </c>
      <c r="O508" s="126" t="s">
        <v>87</v>
      </c>
      <c r="P508" s="127" t="s">
        <v>1524</v>
      </c>
      <c r="Q508" s="130">
        <v>45336</v>
      </c>
      <c r="R508" s="130">
        <v>45532</v>
      </c>
      <c r="S508" s="131"/>
      <c r="T508" s="132"/>
      <c r="U508" s="133" t="s">
        <v>1525</v>
      </c>
      <c r="V508" s="133" t="s">
        <v>90</v>
      </c>
      <c r="W508" s="133">
        <v>1</v>
      </c>
      <c r="AA508" s="134"/>
      <c r="AB508" s="131"/>
      <c r="AC508" s="126"/>
      <c r="AD508" s="134"/>
      <c r="AE508" s="134" t="str">
        <f t="shared" ca="1" si="2"/>
        <v/>
      </c>
      <c r="AF508" s="137"/>
      <c r="AG508" s="126"/>
      <c r="AH508" s="126"/>
      <c r="AI508" s="126"/>
      <c r="AJ508" s="126">
        <f t="shared" ca="1" si="3"/>
        <v>-216</v>
      </c>
      <c r="AK508" s="126" t="e">
        <f t="shared" ca="1" si="26"/>
        <v>#NAME?</v>
      </c>
      <c r="AL508" s="124"/>
      <c r="AM508" s="136"/>
    </row>
    <row r="509" spans="1:39" ht="18.75" customHeight="1">
      <c r="A509" s="127" t="s">
        <v>77</v>
      </c>
      <c r="B509" s="125">
        <v>507</v>
      </c>
      <c r="C509" s="126" t="e">
        <f ca="1">IF(OR(H509&lt;&gt;"", J509&lt;&gt;"", O509&lt;&gt;""),
    _xludf.TEXTJOIN("-", TRUE,
        IF(H509="NO CONFORMIDAD", "NC", IF(H509="OBSERVACIÓN", "OB", "Error")),I509,
IF(O509="CORRECCIÓN", "C", IF(O509="ACCIÓN CORRECTIVA", "AC", IF(O509="ACCIÓN DE MEJORA", "AM","Error"))),
        VLOOKUP(E509, Opciones!A$1:B$13, 2, FALSE),
        VLOOKUP(M509, Opciones!D$1:E$92, 2, FALSE),
        YEAR(G509)
    ),
"")</f>
        <v>#NAME?</v>
      </c>
      <c r="D509" s="126" t="e">
        <f t="shared" ca="1" si="6"/>
        <v>#NAME?</v>
      </c>
      <c r="E509" s="96" t="s">
        <v>44</v>
      </c>
      <c r="F509" s="127" t="str">
        <f t="shared" si="27"/>
        <v>AUDITORÍA INTERNA PROCESO DE RECURSOS FÍSICOS E INFRAESTRUCTURA - DIRECCIÓN TERRITORIAL AMAZONÍA VIGENCIA 2023</v>
      </c>
      <c r="G509" s="128">
        <v>45252</v>
      </c>
      <c r="H509" s="129" t="s">
        <v>45</v>
      </c>
      <c r="I509" s="187">
        <v>6</v>
      </c>
      <c r="J509" s="127" t="s">
        <v>1526</v>
      </c>
      <c r="K509" s="127" t="s">
        <v>1527</v>
      </c>
      <c r="L509" s="129" t="s">
        <v>132</v>
      </c>
      <c r="M509" s="129" t="s">
        <v>81</v>
      </c>
      <c r="N509" s="129" t="s">
        <v>444</v>
      </c>
      <c r="O509" s="126" t="s">
        <v>51</v>
      </c>
      <c r="P509" s="127" t="s">
        <v>1528</v>
      </c>
      <c r="Q509" s="130">
        <v>45336</v>
      </c>
      <c r="R509" s="130">
        <v>45397</v>
      </c>
      <c r="S509" s="131"/>
      <c r="T509" s="132"/>
      <c r="U509" s="133" t="s">
        <v>1529</v>
      </c>
      <c r="V509" s="133" t="s">
        <v>84</v>
      </c>
      <c r="W509" s="133">
        <v>1</v>
      </c>
      <c r="AA509" s="134"/>
      <c r="AB509" s="131"/>
      <c r="AC509" s="126"/>
      <c r="AD509" s="134"/>
      <c r="AE509" s="134" t="str">
        <f t="shared" ca="1" si="2"/>
        <v/>
      </c>
      <c r="AF509" s="137"/>
      <c r="AG509" s="126"/>
      <c r="AH509" s="126"/>
      <c r="AI509" s="126"/>
      <c r="AJ509" s="126">
        <f t="shared" ca="1" si="3"/>
        <v>-351</v>
      </c>
      <c r="AK509" s="126" t="e">
        <f t="shared" ca="1" si="26"/>
        <v>#NAME?</v>
      </c>
      <c r="AL509" s="124"/>
      <c r="AM509" s="136"/>
    </row>
    <row r="510" spans="1:39" ht="18.75" customHeight="1">
      <c r="A510" s="127" t="s">
        <v>77</v>
      </c>
      <c r="B510" s="125">
        <v>508</v>
      </c>
      <c r="C510" s="126" t="e">
        <f ca="1">IF(OR(H510&lt;&gt;"", J510&lt;&gt;"", O510&lt;&gt;""),
    _xludf.TEXTJOIN("-", TRUE,
        IF(H510="NO CONFORMIDAD", "NC", IF(H510="OBSERVACIÓN", "OB", "Error")),I510,
IF(O510="CORRECCIÓN", "C", IF(O510="ACCIÓN CORRECTIVA", "AC", IF(O510="ACCIÓN DE MEJORA", "AM","Error"))),
        VLOOKUP(E510, Opciones!A$1:B$13, 2, FALSE),
        VLOOKUP(M510, Opciones!D$1:E$92, 2, FALSE),
        YEAR(G510)
    ),
"")</f>
        <v>#NAME?</v>
      </c>
      <c r="D510" s="126" t="e">
        <f t="shared" ca="1" si="6"/>
        <v>#NAME?</v>
      </c>
      <c r="E510" s="96" t="s">
        <v>44</v>
      </c>
      <c r="F510" s="127" t="str">
        <f t="shared" si="27"/>
        <v>AUDITORÍA INTERNA PROCESO DE RECURSOS FÍSICOS E INFRAESTRUCTURA - DIRECCIÓN TERRITORIAL AMAZONÍA VIGENCIA 2023</v>
      </c>
      <c r="G510" s="128">
        <v>45252</v>
      </c>
      <c r="H510" s="129" t="s">
        <v>45</v>
      </c>
      <c r="I510" s="187">
        <v>6</v>
      </c>
      <c r="J510" s="127" t="s">
        <v>1526</v>
      </c>
      <c r="K510" s="127" t="s">
        <v>1531</v>
      </c>
      <c r="L510" s="129" t="s">
        <v>132</v>
      </c>
      <c r="M510" s="129" t="s">
        <v>81</v>
      </c>
      <c r="N510" s="129" t="s">
        <v>444</v>
      </c>
      <c r="O510" s="126" t="s">
        <v>87</v>
      </c>
      <c r="P510" s="127" t="s">
        <v>1532</v>
      </c>
      <c r="Q510" s="130">
        <v>45336</v>
      </c>
      <c r="R510" s="130">
        <v>45397</v>
      </c>
      <c r="S510" s="131"/>
      <c r="T510" s="132"/>
      <c r="U510" s="133" t="s">
        <v>1533</v>
      </c>
      <c r="V510" s="133" t="s">
        <v>90</v>
      </c>
      <c r="W510" s="133">
        <v>10</v>
      </c>
      <c r="AA510" s="134"/>
      <c r="AB510" s="131"/>
      <c r="AC510" s="126"/>
      <c r="AD510" s="134"/>
      <c r="AE510" s="134" t="str">
        <f t="shared" ca="1" si="2"/>
        <v/>
      </c>
      <c r="AF510" s="137"/>
      <c r="AG510" s="126"/>
      <c r="AH510" s="126"/>
      <c r="AI510" s="126"/>
      <c r="AJ510" s="126">
        <f t="shared" ca="1" si="3"/>
        <v>-351</v>
      </c>
      <c r="AK510" s="126" t="e">
        <f t="shared" ca="1" si="26"/>
        <v>#NAME?</v>
      </c>
      <c r="AL510" s="124"/>
      <c r="AM510" s="136"/>
    </row>
    <row r="511" spans="1:39" ht="18.75" customHeight="1">
      <c r="A511" s="127" t="s">
        <v>77</v>
      </c>
      <c r="B511" s="125">
        <v>509</v>
      </c>
      <c r="C511" s="126" t="e">
        <f ca="1">IF(OR(H511&lt;&gt;"", J511&lt;&gt;"", O511&lt;&gt;""),
    _xludf.TEXTJOIN("-", TRUE,
        IF(H511="NO CONFORMIDAD", "NC", IF(H511="OBSERVACIÓN", "OB", "Error")),I511,
IF(O511="CORRECCIÓN", "C", IF(O511="ACCIÓN CORRECTIVA", "AC", IF(O511="ACCIÓN DE MEJORA", "AM","Error"))),
        VLOOKUP(E511, Opciones!A$1:B$13, 2, FALSE),
        VLOOKUP(M511, Opciones!D$1:E$92, 2, FALSE),
        YEAR(G511)
    ),
"")</f>
        <v>#NAME?</v>
      </c>
      <c r="D511" s="126" t="e">
        <f t="shared" ca="1" si="6"/>
        <v>#NAME?</v>
      </c>
      <c r="E511" s="96" t="s">
        <v>44</v>
      </c>
      <c r="F511" s="127" t="str">
        <f t="shared" si="27"/>
        <v>AUDITORÍA INTERNA PROCESO DE RECURSOS FÍSICOS E INFRAESTRUCTURA - DIRECCIÓN TERRITORIAL AMAZONÍA VIGENCIA 2023</v>
      </c>
      <c r="G511" s="128">
        <v>45252</v>
      </c>
      <c r="H511" s="129" t="s">
        <v>45</v>
      </c>
      <c r="I511" s="187">
        <v>7</v>
      </c>
      <c r="J511" s="127" t="s">
        <v>1535</v>
      </c>
      <c r="K511" s="127" t="s">
        <v>1536</v>
      </c>
      <c r="L511" s="129" t="s">
        <v>132</v>
      </c>
      <c r="M511" s="129" t="s">
        <v>81</v>
      </c>
      <c r="N511" s="129" t="s">
        <v>50</v>
      </c>
      <c r="O511" s="126" t="s">
        <v>51</v>
      </c>
      <c r="P511" s="127" t="s">
        <v>1537</v>
      </c>
      <c r="Q511" s="130">
        <v>45336</v>
      </c>
      <c r="R511" s="130">
        <v>45371</v>
      </c>
      <c r="S511" s="131"/>
      <c r="T511" s="132"/>
      <c r="U511" s="133" t="s">
        <v>1516</v>
      </c>
      <c r="V511" s="133" t="s">
        <v>90</v>
      </c>
      <c r="W511" s="133">
        <v>1</v>
      </c>
      <c r="AA511" s="134"/>
      <c r="AB511" s="131"/>
      <c r="AC511" s="126"/>
      <c r="AD511" s="134"/>
      <c r="AE511" s="134" t="str">
        <f t="shared" ca="1" si="2"/>
        <v/>
      </c>
      <c r="AF511" s="137"/>
      <c r="AG511" s="126"/>
      <c r="AH511" s="126"/>
      <c r="AI511" s="126"/>
      <c r="AJ511" s="126">
        <f t="shared" ca="1" si="3"/>
        <v>-377</v>
      </c>
      <c r="AK511" s="126" t="e">
        <f t="shared" ca="1" si="26"/>
        <v>#NAME?</v>
      </c>
      <c r="AL511" s="124"/>
      <c r="AM511" s="136"/>
    </row>
    <row r="512" spans="1:39" ht="18.75" customHeight="1">
      <c r="A512" s="127" t="s">
        <v>77</v>
      </c>
      <c r="B512" s="125">
        <v>510</v>
      </c>
      <c r="C512" s="126" t="e">
        <f ca="1">IF(OR(H512&lt;&gt;"", J512&lt;&gt;"", O512&lt;&gt;""),
    _xludf.TEXTJOIN("-", TRUE,
        IF(H512="NO CONFORMIDAD", "NC", IF(H512="OBSERVACIÓN", "OB", "Error")),I512,
IF(O512="CORRECCIÓN", "C", IF(O512="ACCIÓN CORRECTIVA", "AC", IF(O512="ACCIÓN DE MEJORA", "AM","Error"))),
        VLOOKUP(E512, Opciones!A$1:B$13, 2, FALSE),
        VLOOKUP(M512, Opciones!D$1:E$92, 2, FALSE),
        YEAR(G512)
    ),
"")</f>
        <v>#NAME?</v>
      </c>
      <c r="D512" s="126" t="e">
        <f t="shared" ca="1" si="6"/>
        <v>#NAME?</v>
      </c>
      <c r="E512" s="96" t="s">
        <v>44</v>
      </c>
      <c r="F512" s="127" t="str">
        <f t="shared" si="27"/>
        <v>AUDITORÍA INTERNA PROCESO DE RECURSOS FÍSICOS E INFRAESTRUCTURA - DIRECCIÓN TERRITORIAL AMAZONÍA VIGENCIA 2023</v>
      </c>
      <c r="G512" s="128">
        <v>45252</v>
      </c>
      <c r="H512" s="129" t="s">
        <v>45</v>
      </c>
      <c r="I512" s="187">
        <v>7</v>
      </c>
      <c r="J512" s="127" t="s">
        <v>1535</v>
      </c>
      <c r="K512" s="127" t="s">
        <v>1536</v>
      </c>
      <c r="L512" s="129" t="s">
        <v>132</v>
      </c>
      <c r="M512" s="129" t="s">
        <v>81</v>
      </c>
      <c r="N512" s="129" t="s">
        <v>50</v>
      </c>
      <c r="O512" s="126" t="s">
        <v>87</v>
      </c>
      <c r="P512" s="127" t="s">
        <v>1539</v>
      </c>
      <c r="Q512" s="130">
        <v>45336</v>
      </c>
      <c r="R512" s="130">
        <v>45532</v>
      </c>
      <c r="S512" s="131"/>
      <c r="T512" s="132"/>
      <c r="U512" s="133" t="s">
        <v>1519</v>
      </c>
      <c r="V512" s="133" t="s">
        <v>90</v>
      </c>
      <c r="W512" s="133">
        <v>5</v>
      </c>
      <c r="AA512" s="134"/>
      <c r="AB512" s="131"/>
      <c r="AC512" s="126"/>
      <c r="AD512" s="134"/>
      <c r="AE512" s="134" t="str">
        <f t="shared" ca="1" si="2"/>
        <v/>
      </c>
      <c r="AF512" s="137"/>
      <c r="AG512" s="126"/>
      <c r="AH512" s="126"/>
      <c r="AI512" s="126"/>
      <c r="AJ512" s="126">
        <f t="shared" ca="1" si="3"/>
        <v>-216</v>
      </c>
      <c r="AK512" s="126" t="e">
        <f t="shared" ca="1" si="26"/>
        <v>#NAME?</v>
      </c>
      <c r="AL512" s="124"/>
      <c r="AM512" s="136"/>
    </row>
    <row r="513" spans="1:39" ht="18.75" customHeight="1">
      <c r="A513" s="127" t="s">
        <v>77</v>
      </c>
      <c r="B513" s="125">
        <v>511</v>
      </c>
      <c r="C513" s="126" t="e">
        <f ca="1">IF(OR(H513&lt;&gt;"", J513&lt;&gt;"", O513&lt;&gt;""),
    _xludf.TEXTJOIN("-", TRUE,
        IF(H513="NO CONFORMIDAD", "NC", IF(H513="OBSERVACIÓN", "OB", "Error")),I513,
IF(O513="CORRECCIÓN", "C", IF(O513="ACCIÓN CORRECTIVA", "AC", IF(O513="ACCIÓN DE MEJORA", "AM","Error"))),
        VLOOKUP(E513, Opciones!A$1:B$13, 2, FALSE),
        VLOOKUP(M513, Opciones!D$1:E$92, 2, FALSE),
        YEAR(G513)
    ),
"")</f>
        <v>#NAME?</v>
      </c>
      <c r="D513" s="126" t="e">
        <f t="shared" ca="1" si="6"/>
        <v>#NAME?</v>
      </c>
      <c r="E513" s="96" t="s">
        <v>44</v>
      </c>
      <c r="F513" s="127" t="str">
        <f t="shared" si="27"/>
        <v>AUDITORÍA INTERNA PROCESO DE RECURSOS FÍSICOS E INFRAESTRUCTURA - DIRECCIÓN TERRITORIAL AMAZONÍA VIGENCIA 2023</v>
      </c>
      <c r="G513" s="128">
        <v>45252</v>
      </c>
      <c r="H513" s="129" t="s">
        <v>45</v>
      </c>
      <c r="I513" s="187">
        <v>8</v>
      </c>
      <c r="J513" s="127" t="s">
        <v>1540</v>
      </c>
      <c r="K513" s="127" t="s">
        <v>1541</v>
      </c>
      <c r="L513" s="129" t="s">
        <v>132</v>
      </c>
      <c r="M513" s="129" t="s">
        <v>81</v>
      </c>
      <c r="N513" s="129" t="s">
        <v>444</v>
      </c>
      <c r="O513" s="126" t="s">
        <v>51</v>
      </c>
      <c r="P513" s="127" t="s">
        <v>1542</v>
      </c>
      <c r="Q513" s="130">
        <v>45336</v>
      </c>
      <c r="R513" s="130">
        <v>45397</v>
      </c>
      <c r="S513" s="131"/>
      <c r="T513" s="132"/>
      <c r="U513" s="133" t="s">
        <v>1543</v>
      </c>
      <c r="V513" s="133" t="s">
        <v>84</v>
      </c>
      <c r="W513" s="133">
        <v>1</v>
      </c>
      <c r="AA513" s="134"/>
      <c r="AB513" s="131"/>
      <c r="AC513" s="126"/>
      <c r="AD513" s="134"/>
      <c r="AE513" s="134" t="str">
        <f t="shared" ca="1" si="2"/>
        <v/>
      </c>
      <c r="AF513" s="137"/>
      <c r="AG513" s="126"/>
      <c r="AH513" s="126"/>
      <c r="AI513" s="126"/>
      <c r="AJ513" s="126">
        <f t="shared" ca="1" si="3"/>
        <v>-351</v>
      </c>
      <c r="AK513" s="126" t="e">
        <f t="shared" ca="1" si="26"/>
        <v>#NAME?</v>
      </c>
      <c r="AL513" s="124"/>
      <c r="AM513" s="136"/>
    </row>
    <row r="514" spans="1:39" ht="18.75" customHeight="1">
      <c r="A514" s="127" t="s">
        <v>77</v>
      </c>
      <c r="B514" s="125">
        <v>512</v>
      </c>
      <c r="C514" s="126" t="e">
        <f ca="1">IF(OR(H514&lt;&gt;"", J514&lt;&gt;"", O514&lt;&gt;""),
    _xludf.TEXTJOIN("-", TRUE,
        IF(H514="NO CONFORMIDAD", "NC", IF(H514="OBSERVACIÓN", "OB", "Error")),I514,
IF(O514="CORRECCIÓN", "C", IF(O514="ACCIÓN CORRECTIVA", "AC", IF(O514="ACCIÓN DE MEJORA", "AM","Error"))),
        VLOOKUP(E514, Opciones!A$1:B$13, 2, FALSE),
        VLOOKUP(M514, Opciones!D$1:E$92, 2, FALSE),
        YEAR(G514)
    ),
"")</f>
        <v>#NAME?</v>
      </c>
      <c r="D514" s="126" t="e">
        <f t="shared" ca="1" si="6"/>
        <v>#NAME?</v>
      </c>
      <c r="E514" s="96" t="s">
        <v>44</v>
      </c>
      <c r="F514" s="127" t="str">
        <f t="shared" si="27"/>
        <v>AUDITORÍA INTERNA PROCESO DE RECURSOS FÍSICOS E INFRAESTRUCTURA - DIRECCIÓN TERRITORIAL AMAZONÍA VIGENCIA 2023</v>
      </c>
      <c r="G514" s="128">
        <v>45252</v>
      </c>
      <c r="H514" s="129" t="s">
        <v>45</v>
      </c>
      <c r="I514" s="187">
        <v>8</v>
      </c>
      <c r="J514" s="127" t="s">
        <v>1540</v>
      </c>
      <c r="K514" s="127" t="s">
        <v>1541</v>
      </c>
      <c r="L514" s="129" t="s">
        <v>132</v>
      </c>
      <c r="M514" s="129" t="s">
        <v>81</v>
      </c>
      <c r="N514" s="129" t="s">
        <v>444</v>
      </c>
      <c r="O514" s="126" t="s">
        <v>87</v>
      </c>
      <c r="P514" s="127" t="s">
        <v>1544</v>
      </c>
      <c r="Q514" s="130">
        <v>45336</v>
      </c>
      <c r="R514" s="130">
        <v>45460</v>
      </c>
      <c r="S514" s="131"/>
      <c r="T514" s="132"/>
      <c r="U514" s="133" t="s">
        <v>1543</v>
      </c>
      <c r="V514" s="133" t="s">
        <v>84</v>
      </c>
      <c r="W514" s="133">
        <v>1</v>
      </c>
      <c r="AA514" s="134"/>
      <c r="AB514" s="131"/>
      <c r="AC514" s="126"/>
      <c r="AD514" s="134"/>
      <c r="AE514" s="134" t="str">
        <f t="shared" ca="1" si="2"/>
        <v/>
      </c>
      <c r="AF514" s="137"/>
      <c r="AG514" s="126"/>
      <c r="AH514" s="126"/>
      <c r="AI514" s="126"/>
      <c r="AJ514" s="126">
        <f t="shared" ca="1" si="3"/>
        <v>-288</v>
      </c>
      <c r="AK514" s="126" t="e">
        <f t="shared" ca="1" si="26"/>
        <v>#NAME?</v>
      </c>
      <c r="AL514" s="124"/>
      <c r="AM514" s="136"/>
    </row>
    <row r="515" spans="1:39" ht="18.75" customHeight="1">
      <c r="A515" s="127" t="s">
        <v>107</v>
      </c>
      <c r="B515" s="125">
        <v>513</v>
      </c>
      <c r="C515" s="126" t="e">
        <f ca="1">IF(OR(H515&lt;&gt;"", J515&lt;&gt;"", O515&lt;&gt;""),
    _xludf.TEXTJOIN("-", TRUE,
        IF(H515="NO CONFORMIDAD", "NC", IF(H515="OBSERVACIÓN", "OB", "Error")),I515,
IF(O515="CORRECCIÓN", "C", IF(O515="ACCIÓN CORRECTIVA", "AC", IF(O515="ACCIÓN DE MEJORA", "AM","Error"))),
        VLOOKUP(E515, Opciones!A$1:B$13, 2, FALSE),
        VLOOKUP(M515, Opciones!D$1:E$92, 2, FALSE),
        YEAR(G515)
    ),
"")</f>
        <v>#NAME?</v>
      </c>
      <c r="D515" s="126" t="e">
        <f t="shared" ca="1" si="6"/>
        <v>#NAME?</v>
      </c>
      <c r="E515" s="96" t="s">
        <v>44</v>
      </c>
      <c r="F515" s="127" t="str">
        <f t="shared" si="27"/>
        <v>AUDITORÍA INTERNA PROCESO DE RECURSOS FÍSICOS E INFRAESTRUCTURA - DIRECCIÓN TERRITORIAL ORINOQUÍA VIGENCIA 2023</v>
      </c>
      <c r="G515" s="128">
        <v>45266</v>
      </c>
      <c r="H515" s="129" t="s">
        <v>45</v>
      </c>
      <c r="I515" s="187">
        <v>2</v>
      </c>
      <c r="J515" s="127" t="s">
        <v>1559</v>
      </c>
      <c r="K515" s="127" t="s">
        <v>1560</v>
      </c>
      <c r="L515" s="129" t="s">
        <v>132</v>
      </c>
      <c r="M515" s="129" t="s">
        <v>670</v>
      </c>
      <c r="N515" s="129" t="s">
        <v>50</v>
      </c>
      <c r="O515" s="126" t="s">
        <v>51</v>
      </c>
      <c r="P515" s="127" t="s">
        <v>1561</v>
      </c>
      <c r="Q515" s="130">
        <v>45327</v>
      </c>
      <c r="R515" s="130">
        <v>45626</v>
      </c>
      <c r="S515" s="131"/>
      <c r="T515" s="132"/>
      <c r="U515" s="133" t="s">
        <v>1562</v>
      </c>
      <c r="V515" s="133" t="s">
        <v>90</v>
      </c>
      <c r="W515" s="133">
        <v>1</v>
      </c>
      <c r="AA515" s="134"/>
      <c r="AB515" s="131"/>
      <c r="AC515" s="126"/>
      <c r="AD515" s="134"/>
      <c r="AE515" s="134" t="str">
        <f t="shared" ca="1" si="2"/>
        <v/>
      </c>
      <c r="AF515" s="137"/>
      <c r="AG515" s="126"/>
      <c r="AH515" s="126"/>
      <c r="AI515" s="126"/>
      <c r="AJ515" s="126">
        <f t="shared" ca="1" si="3"/>
        <v>-122</v>
      </c>
      <c r="AK515" s="126" t="e">
        <f t="shared" ca="1" si="26"/>
        <v>#NAME?</v>
      </c>
      <c r="AL515" s="124"/>
      <c r="AM515" s="136"/>
    </row>
    <row r="516" spans="1:39" ht="18.75" customHeight="1">
      <c r="A516" s="127" t="s">
        <v>107</v>
      </c>
      <c r="B516" s="125">
        <v>514</v>
      </c>
      <c r="C516" s="126" t="e">
        <f ca="1">IF(OR(H516&lt;&gt;"", J516&lt;&gt;"", O516&lt;&gt;""),
    _xludf.TEXTJOIN("-", TRUE,
        IF(H516="NO CONFORMIDAD", "NC", IF(H516="OBSERVACIÓN", "OB", "Error")),I516,
IF(O516="CORRECCIÓN", "C", IF(O516="ACCIÓN CORRECTIVA", "AC", IF(O516="ACCIÓN DE MEJORA", "AM","Error"))),
        VLOOKUP(E516, Opciones!A$1:B$13, 2, FALSE),
        VLOOKUP(M516, Opciones!D$1:E$92, 2, FALSE),
        YEAR(G516)
    ),
"")</f>
        <v>#NAME?</v>
      </c>
      <c r="D516" s="126" t="e">
        <f t="shared" ca="1" si="6"/>
        <v>#NAME?</v>
      </c>
      <c r="E516" s="96" t="s">
        <v>44</v>
      </c>
      <c r="F516" s="127" t="str">
        <f t="shared" si="27"/>
        <v>AUDITORÍA INTERNA PROCESO DE RECURSOS FÍSICOS E INFRAESTRUCTURA - DIRECCIÓN TERRITORIAL ORINOQUÍA VIGENCIA 2023</v>
      </c>
      <c r="G516" s="128">
        <v>45266</v>
      </c>
      <c r="H516" s="129" t="s">
        <v>45</v>
      </c>
      <c r="I516" s="187">
        <v>2</v>
      </c>
      <c r="J516" s="127" t="s">
        <v>1559</v>
      </c>
      <c r="K516" s="127" t="s">
        <v>1560</v>
      </c>
      <c r="L516" s="129" t="s">
        <v>132</v>
      </c>
      <c r="M516" s="129" t="s">
        <v>670</v>
      </c>
      <c r="N516" s="129" t="s">
        <v>50</v>
      </c>
      <c r="O516" s="126" t="s">
        <v>87</v>
      </c>
      <c r="P516" s="127" t="s">
        <v>1563</v>
      </c>
      <c r="Q516" s="130">
        <v>45327</v>
      </c>
      <c r="R516" s="130">
        <v>45626</v>
      </c>
      <c r="S516" s="131"/>
      <c r="T516" s="132"/>
      <c r="U516" s="133" t="s">
        <v>1564</v>
      </c>
      <c r="V516" s="133" t="s">
        <v>90</v>
      </c>
      <c r="W516" s="133">
        <v>1</v>
      </c>
      <c r="AA516" s="134"/>
      <c r="AB516" s="131"/>
      <c r="AC516" s="126"/>
      <c r="AD516" s="134"/>
      <c r="AE516" s="134" t="str">
        <f t="shared" ca="1" si="2"/>
        <v/>
      </c>
      <c r="AF516" s="137"/>
      <c r="AG516" s="126"/>
      <c r="AH516" s="126"/>
      <c r="AI516" s="126"/>
      <c r="AJ516" s="126">
        <f t="shared" ca="1" si="3"/>
        <v>-122</v>
      </c>
      <c r="AK516" s="126" t="e">
        <f t="shared" ca="1" si="26"/>
        <v>#NAME?</v>
      </c>
      <c r="AL516" s="124"/>
      <c r="AM516" s="136"/>
    </row>
    <row r="517" spans="1:39" ht="18.75" customHeight="1">
      <c r="A517" s="127" t="s">
        <v>157</v>
      </c>
      <c r="B517" s="125">
        <v>515</v>
      </c>
      <c r="C517" s="126" t="e">
        <f ca="1">IF(OR(H517&lt;&gt;"", J517&lt;&gt;"", O517&lt;&gt;""),
    _xludf.TEXTJOIN("-", TRUE,
        IF(H517="NO CONFORMIDAD", "NC", IF(H517="OBSERVACIÓN", "OB", "Error")),I517,
IF(O517="CORRECCIÓN", "C", IF(O517="ACCIÓN CORRECTIVA", "AC", IF(O517="ACCIÓN DE MEJORA", "AM","Error"))),
        VLOOKUP(E517, Opciones!A$1:B$13, 2, FALSE),
        VLOOKUP(M517, Opciones!D$1:E$92, 2, FALSE),
        YEAR(G517)
    ),
"")</f>
        <v>#NAME?</v>
      </c>
      <c r="D517" s="126" t="e">
        <f t="shared" ca="1" si="6"/>
        <v>#NAME?</v>
      </c>
      <c r="E517" s="96" t="s">
        <v>44</v>
      </c>
      <c r="F517" s="127" t="str">
        <f t="shared" si="27"/>
        <v>AUDITORÍA INTERNA PROCESO DE RECURSOS FINANCIEROS - DIRECCIÓN TERRITORIAL PACÍFICO VIGENCIA 2023</v>
      </c>
      <c r="G517" s="128">
        <v>45216</v>
      </c>
      <c r="H517" s="129" t="s">
        <v>45</v>
      </c>
      <c r="I517" s="187">
        <v>1</v>
      </c>
      <c r="J517" s="127" t="s">
        <v>1565</v>
      </c>
      <c r="K517" s="127" t="s">
        <v>1566</v>
      </c>
      <c r="L517" s="129" t="s">
        <v>102</v>
      </c>
      <c r="M517" s="129" t="s">
        <v>160</v>
      </c>
      <c r="N517" s="129" t="s">
        <v>50</v>
      </c>
      <c r="O517" s="126" t="s">
        <v>87</v>
      </c>
      <c r="P517" s="127" t="s">
        <v>1567</v>
      </c>
      <c r="Q517" s="130">
        <v>45383</v>
      </c>
      <c r="R517" s="130">
        <v>45503</v>
      </c>
      <c r="S517" s="131"/>
      <c r="T517" s="132"/>
      <c r="U517" s="133" t="s">
        <v>1568</v>
      </c>
      <c r="V517" s="133" t="s">
        <v>84</v>
      </c>
      <c r="W517" s="133">
        <v>1</v>
      </c>
      <c r="AA517" s="134"/>
      <c r="AB517" s="131"/>
      <c r="AC517" s="126"/>
      <c r="AD517" s="134"/>
      <c r="AE517" s="134" t="str">
        <f t="shared" ca="1" si="2"/>
        <v/>
      </c>
      <c r="AF517" s="137"/>
      <c r="AG517" s="126"/>
      <c r="AH517" s="126"/>
      <c r="AI517" s="126"/>
      <c r="AJ517" s="126">
        <f t="shared" ca="1" si="3"/>
        <v>-245</v>
      </c>
      <c r="AK517" s="126" t="e">
        <f t="shared" ca="1" si="26"/>
        <v>#NAME?</v>
      </c>
      <c r="AL517" s="124"/>
      <c r="AM517" s="136"/>
    </row>
    <row r="518" spans="1:39" ht="18.75" customHeight="1">
      <c r="A518" s="127" t="s">
        <v>157</v>
      </c>
      <c r="B518" s="125">
        <v>516</v>
      </c>
      <c r="C518" s="126" t="e">
        <f ca="1">IF(OR(H518&lt;&gt;"", J518&lt;&gt;"", O518&lt;&gt;""),
    _xludf.TEXTJOIN("-", TRUE,
        IF(H518="NO CONFORMIDAD", "NC", IF(H518="OBSERVACIÓN", "OB", "Error")),I518,
IF(O518="CORRECCIÓN", "C", IF(O518="ACCIÓN CORRECTIVA", "AC", IF(O518="ACCIÓN DE MEJORA", "AM","Error"))),
        VLOOKUP(E518, Opciones!A$1:B$13, 2, FALSE),
        VLOOKUP(M518, Opciones!D$1:E$92, 2, FALSE),
        YEAR(G518)
    ),
"")</f>
        <v>#NAME?</v>
      </c>
      <c r="D518" s="126" t="e">
        <f t="shared" ca="1" si="6"/>
        <v>#NAME?</v>
      </c>
      <c r="E518" s="96" t="s">
        <v>44</v>
      </c>
      <c r="F518" s="127" t="str">
        <f t="shared" si="27"/>
        <v>AUDITORÍA INTERNA PROCESO DE RECURSOS FINANCIEROS - DIRECCIÓN TERRITORIAL PACÍFICO VIGENCIA 2023</v>
      </c>
      <c r="G518" s="128">
        <v>45216</v>
      </c>
      <c r="H518" s="129" t="s">
        <v>45</v>
      </c>
      <c r="I518" s="187">
        <v>1</v>
      </c>
      <c r="J518" s="127" t="s">
        <v>1565</v>
      </c>
      <c r="K518" s="127" t="s">
        <v>1566</v>
      </c>
      <c r="L518" s="129" t="s">
        <v>102</v>
      </c>
      <c r="M518" s="129" t="s">
        <v>160</v>
      </c>
      <c r="N518" s="129" t="s">
        <v>50</v>
      </c>
      <c r="O518" s="126" t="s">
        <v>51</v>
      </c>
      <c r="P518" s="127" t="s">
        <v>1569</v>
      </c>
      <c r="Q518" s="130">
        <v>45383</v>
      </c>
      <c r="R518" s="130">
        <v>45503</v>
      </c>
      <c r="S518" s="131"/>
      <c r="T518" s="132"/>
      <c r="U518" s="133" t="s">
        <v>1570</v>
      </c>
      <c r="V518" s="133" t="s">
        <v>90</v>
      </c>
      <c r="W518" s="133">
        <v>3</v>
      </c>
      <c r="AA518" s="134"/>
      <c r="AB518" s="131"/>
      <c r="AC518" s="126"/>
      <c r="AD518" s="134"/>
      <c r="AE518" s="134" t="str">
        <f t="shared" ca="1" si="2"/>
        <v/>
      </c>
      <c r="AF518" s="137"/>
      <c r="AG518" s="126"/>
      <c r="AH518" s="126"/>
      <c r="AI518" s="126"/>
      <c r="AJ518" s="126">
        <f t="shared" ca="1" si="3"/>
        <v>-245</v>
      </c>
      <c r="AK518" s="126" t="e">
        <f t="shared" ca="1" si="26"/>
        <v>#NAME?</v>
      </c>
      <c r="AL518" s="124"/>
      <c r="AM518" s="136"/>
    </row>
    <row r="519" spans="1:39" ht="18.75" customHeight="1">
      <c r="A519" s="127" t="s">
        <v>157</v>
      </c>
      <c r="B519" s="125">
        <v>517</v>
      </c>
      <c r="C519" s="126" t="e">
        <f ca="1">IF(OR(H519&lt;&gt;"", J519&lt;&gt;"", O519&lt;&gt;""),
    _xludf.TEXTJOIN("-", TRUE,
        IF(H519="NO CONFORMIDAD", "NC", IF(H519="OBSERVACIÓN", "OB", "Error")),I519,
IF(O519="CORRECCIÓN", "C", IF(O519="ACCIÓN CORRECTIVA", "AC", IF(O519="ACCIÓN DE MEJORA", "AM","Error"))),
        VLOOKUP(E519, Opciones!A$1:B$13, 2, FALSE),
        VLOOKUP(M519, Opciones!D$1:E$92, 2, FALSE),
        YEAR(G519)
    ),
"")</f>
        <v>#NAME?</v>
      </c>
      <c r="D519" s="126" t="e">
        <f t="shared" ca="1" si="6"/>
        <v>#NAME?</v>
      </c>
      <c r="E519" s="96" t="s">
        <v>44</v>
      </c>
      <c r="F519" s="127" t="str">
        <f t="shared" si="27"/>
        <v>AUDITORÍA INTERNA PROCESO DE RECURSOS FINANCIEROS - DIRECCIÓN TERRITORIAL PACÍFICO VIGENCIA 2023</v>
      </c>
      <c r="G519" s="128">
        <v>45216</v>
      </c>
      <c r="H519" s="129" t="s">
        <v>45</v>
      </c>
      <c r="I519" s="187">
        <v>3</v>
      </c>
      <c r="J519" s="127" t="s">
        <v>1571</v>
      </c>
      <c r="K519" s="127" t="s">
        <v>1572</v>
      </c>
      <c r="L519" s="129" t="s">
        <v>102</v>
      </c>
      <c r="M519" s="129" t="s">
        <v>160</v>
      </c>
      <c r="N519" s="129" t="s">
        <v>50</v>
      </c>
      <c r="O519" s="126" t="s">
        <v>51</v>
      </c>
      <c r="P519" s="127" t="s">
        <v>1573</v>
      </c>
      <c r="Q519" s="130">
        <v>45383</v>
      </c>
      <c r="R519" s="130">
        <v>45657</v>
      </c>
      <c r="S519" s="131"/>
      <c r="T519" s="132"/>
      <c r="U519" s="133" t="s">
        <v>1574</v>
      </c>
      <c r="V519" s="133" t="s">
        <v>90</v>
      </c>
      <c r="W519" s="133">
        <v>8</v>
      </c>
      <c r="AA519" s="134"/>
      <c r="AB519" s="131"/>
      <c r="AC519" s="126"/>
      <c r="AD519" s="134"/>
      <c r="AE519" s="134" t="str">
        <f t="shared" ca="1" si="2"/>
        <v/>
      </c>
      <c r="AF519" s="137"/>
      <c r="AG519" s="126"/>
      <c r="AH519" s="126"/>
      <c r="AI519" s="126"/>
      <c r="AJ519" s="126">
        <f t="shared" ca="1" si="3"/>
        <v>-91</v>
      </c>
      <c r="AK519" s="126" t="e">
        <f t="shared" ca="1" si="26"/>
        <v>#NAME?</v>
      </c>
      <c r="AL519" s="124"/>
      <c r="AM519" s="136"/>
    </row>
    <row r="520" spans="1:39" ht="18.75" customHeight="1">
      <c r="A520" s="127" t="s">
        <v>157</v>
      </c>
      <c r="B520" s="125">
        <v>518</v>
      </c>
      <c r="C520" s="126" t="e">
        <f ca="1">IF(OR(H520&lt;&gt;"", J520&lt;&gt;"", O520&lt;&gt;""),
    _xludf.TEXTJOIN("-", TRUE,
        IF(H520="NO CONFORMIDAD", "NC", IF(H520="OBSERVACIÓN", "OB", "Error")),I520,
IF(O520="CORRECCIÓN", "C", IF(O520="ACCIÓN CORRECTIVA", "AC", IF(O520="ACCIÓN DE MEJORA", "AM","Error"))),
        VLOOKUP(E520, Opciones!A$1:B$13, 2, FALSE),
        VLOOKUP(M520, Opciones!D$1:E$92, 2, FALSE),
        YEAR(G520)
    ),
"")</f>
        <v>#NAME?</v>
      </c>
      <c r="D520" s="126" t="e">
        <f t="shared" ca="1" si="6"/>
        <v>#NAME?</v>
      </c>
      <c r="E520" s="96" t="s">
        <v>44</v>
      </c>
      <c r="F520" s="127" t="str">
        <f t="shared" si="27"/>
        <v>AUDITORÍA INTERNA PROCESO DE RECURSOS FINANCIEROS - DIRECCIÓN TERRITORIAL PACÍFICO VIGENCIA 2023</v>
      </c>
      <c r="G520" s="128">
        <v>45216</v>
      </c>
      <c r="H520" s="129" t="s">
        <v>45</v>
      </c>
      <c r="I520" s="187">
        <v>3</v>
      </c>
      <c r="J520" s="127" t="s">
        <v>1571</v>
      </c>
      <c r="K520" s="127" t="s">
        <v>1572</v>
      </c>
      <c r="L520" s="129" t="s">
        <v>102</v>
      </c>
      <c r="M520" s="129" t="s">
        <v>160</v>
      </c>
      <c r="N520" s="129" t="s">
        <v>50</v>
      </c>
      <c r="O520" s="126" t="s">
        <v>87</v>
      </c>
      <c r="P520" s="127" t="s">
        <v>1575</v>
      </c>
      <c r="Q520" s="130">
        <v>45383</v>
      </c>
      <c r="R520" s="130">
        <v>45535</v>
      </c>
      <c r="S520" s="131"/>
      <c r="T520" s="132"/>
      <c r="U520" s="133" t="s">
        <v>1449</v>
      </c>
      <c r="V520" s="133" t="s">
        <v>90</v>
      </c>
      <c r="W520" s="133">
        <v>1</v>
      </c>
      <c r="AA520" s="134"/>
      <c r="AB520" s="131"/>
      <c r="AC520" s="126"/>
      <c r="AD520" s="134"/>
      <c r="AE520" s="134" t="str">
        <f t="shared" ca="1" si="2"/>
        <v/>
      </c>
      <c r="AF520" s="137"/>
      <c r="AG520" s="126"/>
      <c r="AH520" s="126"/>
      <c r="AI520" s="126"/>
      <c r="AJ520" s="126">
        <f t="shared" ca="1" si="3"/>
        <v>-213</v>
      </c>
      <c r="AK520" s="126" t="e">
        <f t="shared" ca="1" si="26"/>
        <v>#NAME?</v>
      </c>
      <c r="AL520" s="124"/>
      <c r="AM520" s="136"/>
    </row>
    <row r="521" spans="1:39" ht="18.75" customHeight="1">
      <c r="A521" s="127" t="s">
        <v>157</v>
      </c>
      <c r="B521" s="125">
        <v>519</v>
      </c>
      <c r="C521" s="126" t="e">
        <f ca="1">IF(OR(H521&lt;&gt;"", J521&lt;&gt;"", O521&lt;&gt;""),
    _xludf.TEXTJOIN("-", TRUE,
        IF(H521="NO CONFORMIDAD", "NC", IF(H521="OBSERVACIÓN", "OB", "Error")),I521,
IF(O521="CORRECCIÓN", "C", IF(O521="ACCIÓN CORRECTIVA", "AC", IF(O521="ACCIÓN DE MEJORA", "AM","Error"))),
        VLOOKUP(E521, Opciones!A$1:B$13, 2, FALSE),
        VLOOKUP(M521, Opciones!D$1:E$92, 2, FALSE),
        YEAR(G521)
    ),
"")</f>
        <v>#NAME?</v>
      </c>
      <c r="D521" s="126" t="e">
        <f t="shared" ca="1" si="6"/>
        <v>#NAME?</v>
      </c>
      <c r="E521" s="96" t="s">
        <v>44</v>
      </c>
      <c r="F521" s="127" t="str">
        <f t="shared" si="27"/>
        <v>AUDITORÍA INTERNA PROCESO DE RECURSOS FINANCIEROS - DIRECCIÓN TERRITORIAL PACÍFICO VIGENCIA 2023</v>
      </c>
      <c r="G521" s="128">
        <v>45216</v>
      </c>
      <c r="H521" s="129" t="s">
        <v>45</v>
      </c>
      <c r="I521" s="187">
        <v>5</v>
      </c>
      <c r="J521" s="127" t="s">
        <v>1576</v>
      </c>
      <c r="K521" s="127" t="s">
        <v>1577</v>
      </c>
      <c r="L521" s="129" t="s">
        <v>102</v>
      </c>
      <c r="M521" s="129" t="s">
        <v>160</v>
      </c>
      <c r="N521" s="129" t="s">
        <v>50</v>
      </c>
      <c r="O521" s="126" t="s">
        <v>87</v>
      </c>
      <c r="P521" s="127" t="s">
        <v>1578</v>
      </c>
      <c r="Q521" s="130">
        <v>45413</v>
      </c>
      <c r="R521" s="130">
        <v>45657</v>
      </c>
      <c r="S521" s="131"/>
      <c r="T521" s="132"/>
      <c r="U521" s="133" t="s">
        <v>1579</v>
      </c>
      <c r="V521" s="133" t="s">
        <v>90</v>
      </c>
      <c r="W521" s="133">
        <v>7</v>
      </c>
      <c r="AA521" s="134"/>
      <c r="AB521" s="131"/>
      <c r="AC521" s="126"/>
      <c r="AD521" s="134"/>
      <c r="AE521" s="134" t="str">
        <f t="shared" ca="1" si="2"/>
        <v/>
      </c>
      <c r="AF521" s="137"/>
      <c r="AG521" s="126"/>
      <c r="AH521" s="126"/>
      <c r="AI521" s="126"/>
      <c r="AJ521" s="126">
        <f t="shared" ca="1" si="3"/>
        <v>-91</v>
      </c>
      <c r="AK521" s="126" t="e">
        <f t="shared" ca="1" si="26"/>
        <v>#NAME?</v>
      </c>
      <c r="AL521" s="124"/>
      <c r="AM521" s="136"/>
    </row>
    <row r="522" spans="1:39" ht="18.75" customHeight="1">
      <c r="A522" s="127" t="s">
        <v>157</v>
      </c>
      <c r="B522" s="125">
        <v>520</v>
      </c>
      <c r="C522" s="126" t="e">
        <f ca="1">IF(OR(H522&lt;&gt;"", J522&lt;&gt;"", O522&lt;&gt;""),
    _xludf.TEXTJOIN("-", TRUE,
        IF(H522="NO CONFORMIDAD", "NC", IF(H522="OBSERVACIÓN", "OB", "Error")),I522,
IF(O522="CORRECCIÓN", "C", IF(O522="ACCIÓN CORRECTIVA", "AC", IF(O522="ACCIÓN DE MEJORA", "AM","Error"))),
        VLOOKUP(E522, Opciones!A$1:B$13, 2, FALSE),
        VLOOKUP(M522, Opciones!D$1:E$92, 2, FALSE),
        YEAR(G522)
    ),
"")</f>
        <v>#NAME?</v>
      </c>
      <c r="D522" s="126" t="e">
        <f t="shared" ca="1" si="6"/>
        <v>#NAME?</v>
      </c>
      <c r="E522" s="96" t="s">
        <v>44</v>
      </c>
      <c r="F522" s="127" t="str">
        <f t="shared" si="27"/>
        <v>AUDITORÍA INTERNA PROCESO DE RECURSOS FINANCIEROS - DIRECCIÓN TERRITORIAL PACÍFICO VIGENCIA 2023</v>
      </c>
      <c r="G522" s="128">
        <v>45216</v>
      </c>
      <c r="H522" s="129" t="s">
        <v>45</v>
      </c>
      <c r="I522" s="187">
        <v>5</v>
      </c>
      <c r="J522" s="127" t="s">
        <v>1576</v>
      </c>
      <c r="K522" s="127" t="s">
        <v>1577</v>
      </c>
      <c r="L522" s="129" t="s">
        <v>102</v>
      </c>
      <c r="M522" s="129" t="s">
        <v>160</v>
      </c>
      <c r="N522" s="129" t="s">
        <v>50</v>
      </c>
      <c r="O522" s="126" t="s">
        <v>87</v>
      </c>
      <c r="P522" s="127" t="s">
        <v>1580</v>
      </c>
      <c r="Q522" s="130">
        <v>45413</v>
      </c>
      <c r="R522" s="130">
        <v>45657</v>
      </c>
      <c r="S522" s="131"/>
      <c r="T522" s="132"/>
      <c r="U522" s="133" t="s">
        <v>1581</v>
      </c>
      <c r="V522" s="133" t="s">
        <v>90</v>
      </c>
      <c r="W522" s="133">
        <v>7</v>
      </c>
      <c r="AA522" s="134"/>
      <c r="AB522" s="131"/>
      <c r="AC522" s="126"/>
      <c r="AD522" s="134"/>
      <c r="AE522" s="134" t="str">
        <f t="shared" ca="1" si="2"/>
        <v/>
      </c>
      <c r="AF522" s="137"/>
      <c r="AG522" s="126"/>
      <c r="AH522" s="126"/>
      <c r="AI522" s="126"/>
      <c r="AJ522" s="126">
        <f t="shared" ca="1" si="3"/>
        <v>-91</v>
      </c>
      <c r="AK522" s="126" t="e">
        <f t="shared" ca="1" si="26"/>
        <v>#NAME?</v>
      </c>
      <c r="AL522" s="124"/>
      <c r="AM522" s="136"/>
    </row>
    <row r="523" spans="1:39" ht="18.75" customHeight="1">
      <c r="A523" s="127" t="s">
        <v>114</v>
      </c>
      <c r="B523" s="125">
        <v>521</v>
      </c>
      <c r="C523" s="126" t="e">
        <f ca="1">IF(OR(H523&lt;&gt;"", J523&lt;&gt;"", O523&lt;&gt;""),
    _xludf.TEXTJOIN("-", TRUE,
        IF(H523="NO CONFORMIDAD", "NC", IF(H523="OBSERVACIÓN", "OB", "Error")),I523,
IF(O523="CORRECCIÓN", "C", IF(O523="ACCIÓN CORRECTIVA", "AC", IF(O523="ACCIÓN DE MEJORA", "AM","Error"))),
        VLOOKUP(E523, Opciones!A$1:B$13, 2, FALSE),
        VLOOKUP(M523, Opciones!D$1:E$92, 2, FALSE),
        YEAR(G523)
    ),
"")</f>
        <v>#NAME?</v>
      </c>
      <c r="D523" s="126" t="e">
        <f t="shared" ca="1" si="6"/>
        <v>#NAME?</v>
      </c>
      <c r="E523" s="96" t="s">
        <v>44</v>
      </c>
      <c r="F523" s="127" t="str">
        <f t="shared" si="27"/>
        <v>AUDITORÍA INTERNA PROCESO DE RECURSOS FINANCIEROS - DIRECCIÓN TERRITORIAL ANDES OCCIDENTALES VIGENCIA 2023</v>
      </c>
      <c r="G523" s="128">
        <v>45281</v>
      </c>
      <c r="H523" s="129" t="s">
        <v>45</v>
      </c>
      <c r="I523" s="187">
        <v>1</v>
      </c>
      <c r="J523" s="127" t="s">
        <v>1582</v>
      </c>
      <c r="K523" s="127" t="s">
        <v>1583</v>
      </c>
      <c r="L523" s="129" t="s">
        <v>102</v>
      </c>
      <c r="M523" s="129" t="s">
        <v>212</v>
      </c>
      <c r="N523" s="129" t="s">
        <v>50</v>
      </c>
      <c r="O523" s="126" t="s">
        <v>87</v>
      </c>
      <c r="P523" s="127" t="s">
        <v>1584</v>
      </c>
      <c r="Q523" s="130">
        <v>45439</v>
      </c>
      <c r="R523" s="130">
        <v>45626</v>
      </c>
      <c r="S523" s="131"/>
      <c r="T523" s="132"/>
      <c r="U523" s="133" t="s">
        <v>1585</v>
      </c>
      <c r="V523" s="133" t="s">
        <v>90</v>
      </c>
      <c r="W523" s="133">
        <v>6</v>
      </c>
      <c r="AA523" s="134"/>
      <c r="AB523" s="131"/>
      <c r="AC523" s="126"/>
      <c r="AD523" s="134"/>
      <c r="AE523" s="134" t="str">
        <f t="shared" ca="1" si="2"/>
        <v/>
      </c>
      <c r="AF523" s="137"/>
      <c r="AG523" s="126"/>
      <c r="AH523" s="126"/>
      <c r="AI523" s="126"/>
      <c r="AJ523" s="126">
        <f t="shared" ca="1" si="3"/>
        <v>-122</v>
      </c>
      <c r="AK523" s="126" t="e">
        <f t="shared" ca="1" si="26"/>
        <v>#NAME?</v>
      </c>
      <c r="AL523" s="124"/>
      <c r="AM523" s="136"/>
    </row>
    <row r="524" spans="1:39" ht="18.75" customHeight="1">
      <c r="A524" s="127" t="s">
        <v>114</v>
      </c>
      <c r="B524" s="125">
        <v>522</v>
      </c>
      <c r="C524" s="126" t="e">
        <f ca="1">IF(OR(H524&lt;&gt;"", J524&lt;&gt;"", O524&lt;&gt;""),
    _xludf.TEXTJOIN("-", TRUE,
        IF(H524="NO CONFORMIDAD", "NC", IF(H524="OBSERVACIÓN", "OB", "Error")),I524,
IF(O524="CORRECCIÓN", "C", IF(O524="ACCIÓN CORRECTIVA", "AC", IF(O524="ACCIÓN DE MEJORA", "AM","Error"))),
        VLOOKUP(E524, Opciones!A$1:B$13, 2, FALSE),
        VLOOKUP(M524, Opciones!D$1:E$92, 2, FALSE),
        YEAR(G524)
    ),
"")</f>
        <v>#NAME?</v>
      </c>
      <c r="D524" s="126" t="e">
        <f t="shared" ca="1" si="6"/>
        <v>#NAME?</v>
      </c>
      <c r="E524" s="96" t="s">
        <v>44</v>
      </c>
      <c r="F524" s="127" t="str">
        <f t="shared" si="27"/>
        <v>AUDITORÍA INTERNA PROCESO DE RECURSOS FINANCIEROS - DIRECCIÓN TERRITORIAL ANDES OCCIDENTALES VIGENCIA 2023</v>
      </c>
      <c r="G524" s="128">
        <v>45281</v>
      </c>
      <c r="H524" s="129" t="s">
        <v>45</v>
      </c>
      <c r="I524" s="187">
        <v>2</v>
      </c>
      <c r="J524" s="127" t="s">
        <v>1586</v>
      </c>
      <c r="K524" s="127" t="s">
        <v>1583</v>
      </c>
      <c r="L524" s="129" t="s">
        <v>102</v>
      </c>
      <c r="M524" s="129" t="s">
        <v>212</v>
      </c>
      <c r="N524" s="129" t="s">
        <v>50</v>
      </c>
      <c r="O524" s="126" t="s">
        <v>87</v>
      </c>
      <c r="P524" s="127" t="s">
        <v>1584</v>
      </c>
      <c r="Q524" s="130">
        <v>45439</v>
      </c>
      <c r="R524" s="130">
        <v>45626</v>
      </c>
      <c r="S524" s="131"/>
      <c r="T524" s="132"/>
      <c r="U524" s="133" t="s">
        <v>1585</v>
      </c>
      <c r="V524" s="133" t="s">
        <v>90</v>
      </c>
      <c r="W524" s="133">
        <v>6</v>
      </c>
      <c r="AA524" s="134"/>
      <c r="AB524" s="131"/>
      <c r="AC524" s="126"/>
      <c r="AD524" s="134"/>
      <c r="AE524" s="134" t="str">
        <f t="shared" ca="1" si="2"/>
        <v/>
      </c>
      <c r="AF524" s="137"/>
      <c r="AG524" s="126"/>
      <c r="AH524" s="126"/>
      <c r="AI524" s="126"/>
      <c r="AJ524" s="126">
        <f t="shared" ca="1" si="3"/>
        <v>-122</v>
      </c>
      <c r="AK524" s="126" t="e">
        <f t="shared" ca="1" si="26"/>
        <v>#NAME?</v>
      </c>
      <c r="AL524" s="124"/>
      <c r="AM524" s="136"/>
    </row>
    <row r="525" spans="1:39" ht="18.75" customHeight="1">
      <c r="A525" s="127" t="s">
        <v>114</v>
      </c>
      <c r="B525" s="125">
        <v>523</v>
      </c>
      <c r="C525" s="126" t="e">
        <f ca="1">IF(OR(H525&lt;&gt;"", J525&lt;&gt;"", O525&lt;&gt;""),
    _xludf.TEXTJOIN("-", TRUE,
        IF(H525="NO CONFORMIDAD", "NC", IF(H525="OBSERVACIÓN", "OB", "Error")),I525,
IF(O525="CORRECCIÓN", "C", IF(O525="ACCIÓN CORRECTIVA", "AC", IF(O525="ACCIÓN DE MEJORA", "AM","Error"))),
        VLOOKUP(E525, Opciones!A$1:B$13, 2, FALSE),
        VLOOKUP(M525, Opciones!D$1:E$92, 2, FALSE),
        YEAR(G525)
    ),
"")</f>
        <v>#NAME?</v>
      </c>
      <c r="D525" s="126" t="e">
        <f t="shared" ca="1" si="6"/>
        <v>#NAME?</v>
      </c>
      <c r="E525" s="96" t="s">
        <v>44</v>
      </c>
      <c r="F525" s="127" t="str">
        <f t="shared" si="27"/>
        <v>AUDITORÍA INTERNA PROCESO DE RECURSOS FINANCIEROS - DIRECCIÓN TERRITORIAL ANDES OCCIDENTALES VIGENCIA 2023</v>
      </c>
      <c r="G525" s="128">
        <v>45281</v>
      </c>
      <c r="H525" s="129" t="s">
        <v>45</v>
      </c>
      <c r="I525" s="187">
        <v>3</v>
      </c>
      <c r="J525" s="127" t="s">
        <v>1587</v>
      </c>
      <c r="K525" s="127" t="s">
        <v>1583</v>
      </c>
      <c r="L525" s="129" t="s">
        <v>102</v>
      </c>
      <c r="M525" s="129" t="s">
        <v>212</v>
      </c>
      <c r="N525" s="129" t="s">
        <v>50</v>
      </c>
      <c r="O525" s="126" t="s">
        <v>87</v>
      </c>
      <c r="P525" s="127" t="s">
        <v>1588</v>
      </c>
      <c r="Q525" s="130">
        <v>45439</v>
      </c>
      <c r="R525" s="130">
        <v>45626</v>
      </c>
      <c r="S525" s="131"/>
      <c r="T525" s="132"/>
      <c r="U525" s="133" t="s">
        <v>1589</v>
      </c>
      <c r="V525" s="133" t="s">
        <v>84</v>
      </c>
      <c r="W525" s="133">
        <v>1</v>
      </c>
      <c r="AA525" s="134"/>
      <c r="AB525" s="131"/>
      <c r="AC525" s="126"/>
      <c r="AD525" s="134"/>
      <c r="AE525" s="134" t="str">
        <f t="shared" ca="1" si="2"/>
        <v/>
      </c>
      <c r="AF525" s="137"/>
      <c r="AG525" s="126"/>
      <c r="AH525" s="126"/>
      <c r="AI525" s="126"/>
      <c r="AJ525" s="126">
        <f t="shared" ca="1" si="3"/>
        <v>-122</v>
      </c>
      <c r="AK525" s="126" t="e">
        <f t="shared" ca="1" si="26"/>
        <v>#NAME?</v>
      </c>
      <c r="AL525" s="124"/>
      <c r="AM525" s="136"/>
    </row>
    <row r="526" spans="1:39" ht="18.75" customHeight="1">
      <c r="A526" s="127" t="s">
        <v>114</v>
      </c>
      <c r="B526" s="125">
        <v>524</v>
      </c>
      <c r="C526" s="126" t="e">
        <f ca="1">IF(OR(H526&lt;&gt;"", J526&lt;&gt;"", O526&lt;&gt;""),
    _xludf.TEXTJOIN("-", TRUE,
        IF(H526="NO CONFORMIDAD", "NC", IF(H526="OBSERVACIÓN", "OB", "Error")),I526,
IF(O526="CORRECCIÓN", "C", IF(O526="ACCIÓN CORRECTIVA", "AC", IF(O526="ACCIÓN DE MEJORA", "AM","Error"))),
        VLOOKUP(E526, Opciones!A$1:B$13, 2, FALSE),
        VLOOKUP(M526, Opciones!D$1:E$92, 2, FALSE),
        YEAR(G526)
    ),
"")</f>
        <v>#NAME?</v>
      </c>
      <c r="D526" s="126" t="e">
        <f t="shared" ca="1" si="6"/>
        <v>#NAME?</v>
      </c>
      <c r="E526" s="96" t="s">
        <v>44</v>
      </c>
      <c r="F526" s="127" t="str">
        <f t="shared" si="27"/>
        <v>AUDITORÍA INTERNA PROCESO DE RECURSOS FINANCIEROS - DIRECCIÓN TERRITORIAL ANDES OCCIDENTALES VIGENCIA 2023</v>
      </c>
      <c r="G526" s="128">
        <v>45281</v>
      </c>
      <c r="H526" s="129" t="s">
        <v>45</v>
      </c>
      <c r="I526" s="187">
        <v>5</v>
      </c>
      <c r="J526" s="127" t="s">
        <v>1590</v>
      </c>
      <c r="K526" s="127" t="s">
        <v>1591</v>
      </c>
      <c r="L526" s="129" t="s">
        <v>102</v>
      </c>
      <c r="M526" s="129" t="s">
        <v>212</v>
      </c>
      <c r="N526" s="129" t="s">
        <v>50</v>
      </c>
      <c r="O526" s="126" t="s">
        <v>87</v>
      </c>
      <c r="P526" s="127" t="s">
        <v>1592</v>
      </c>
      <c r="Q526" s="130">
        <v>45440</v>
      </c>
      <c r="R526" s="130">
        <v>45626</v>
      </c>
      <c r="S526" s="131"/>
      <c r="T526" s="132"/>
      <c r="U526" s="133" t="s">
        <v>1593</v>
      </c>
      <c r="V526" s="133" t="s">
        <v>90</v>
      </c>
      <c r="W526" s="133">
        <v>6</v>
      </c>
      <c r="AA526" s="134"/>
      <c r="AB526" s="131"/>
      <c r="AC526" s="126"/>
      <c r="AD526" s="134"/>
      <c r="AE526" s="134" t="str">
        <f t="shared" ca="1" si="2"/>
        <v/>
      </c>
      <c r="AF526" s="137"/>
      <c r="AG526" s="126"/>
      <c r="AH526" s="126"/>
      <c r="AI526" s="126"/>
      <c r="AJ526" s="126">
        <f t="shared" ca="1" si="3"/>
        <v>-122</v>
      </c>
      <c r="AK526" s="126" t="e">
        <f t="shared" ca="1" si="26"/>
        <v>#NAME?</v>
      </c>
      <c r="AL526" s="124"/>
      <c r="AM526" s="136"/>
    </row>
    <row r="527" spans="1:39" ht="18.75" customHeight="1">
      <c r="A527" s="131"/>
      <c r="B527" s="125">
        <v>525</v>
      </c>
      <c r="C527" s="126" t="e">
        <f ca="1">IF(OR(H527&lt;&gt;"", J527&lt;&gt;"", O527&lt;&gt;""),
    _xludf.TEXTJOIN("-", TRUE,
        IF(H527="NO CONFORMIDAD", "NC", IF(H527="OBSERVACIÓN", "OB", "Error")),I527,
IF(O527="CORRECCIÓN", "C", IF(O527="ACCIÓN CORRECTIVA", "AC", IF(O527="ACCIÓN DE MEJORA", "AM","Error"))),
        VLOOKUP(E527, Opciones!A$1:B$13, 2, FALSE),
        VLOOKUP(M527, Opciones!D$1:E$92, 2, FALSE),
        YEAR(G527)
    ),
"")</f>
        <v>#NAME?</v>
      </c>
      <c r="D527" s="126" t="e">
        <f t="shared" ca="1" si="6"/>
        <v>#NAME?</v>
      </c>
      <c r="E527" s="96" t="s">
        <v>1212</v>
      </c>
      <c r="F527" s="127" t="str">
        <f t="shared" si="27"/>
        <v>RESULTADO DE INDICADORES PROCESO DE ADMINISTRACIÓN Y MANEJO DE ÁREAS PROTEGIDAS - PARQUE NACIONAL NATURAL LA PAYA VIGENCIA 2024</v>
      </c>
      <c r="G527" s="128">
        <v>45371</v>
      </c>
      <c r="H527" s="129" t="s">
        <v>45</v>
      </c>
      <c r="I527" s="187">
        <v>1</v>
      </c>
      <c r="J527" s="127" t="s">
        <v>1594</v>
      </c>
      <c r="K527" s="127" t="s">
        <v>1595</v>
      </c>
      <c r="L527" s="129" t="s">
        <v>48</v>
      </c>
      <c r="M527" s="129" t="s">
        <v>1596</v>
      </c>
      <c r="N527" s="129" t="s">
        <v>444</v>
      </c>
      <c r="O527" s="126" t="s">
        <v>51</v>
      </c>
      <c r="P527" s="127" t="s">
        <v>1597</v>
      </c>
      <c r="Q527" s="130">
        <v>45392</v>
      </c>
      <c r="R527" s="130">
        <v>45499</v>
      </c>
      <c r="S527" s="131"/>
      <c r="T527" s="132"/>
      <c r="U527" s="133" t="s">
        <v>460</v>
      </c>
      <c r="V527" s="133" t="s">
        <v>90</v>
      </c>
      <c r="W527" s="133">
        <v>1</v>
      </c>
      <c r="AA527" s="134"/>
      <c r="AB527" s="131"/>
      <c r="AC527" s="126"/>
      <c r="AD527" s="134"/>
      <c r="AE527" s="134" t="str">
        <f t="shared" ca="1" si="2"/>
        <v/>
      </c>
      <c r="AF527" s="137"/>
      <c r="AG527" s="126"/>
      <c r="AH527" s="126"/>
      <c r="AI527" s="126"/>
      <c r="AJ527" s="126">
        <f t="shared" ca="1" si="3"/>
        <v>-249</v>
      </c>
      <c r="AK527" s="126" t="e">
        <f t="shared" ca="1" si="26"/>
        <v>#NAME?</v>
      </c>
      <c r="AL527" s="124"/>
      <c r="AM527" s="136"/>
    </row>
    <row r="528" spans="1:39" ht="18.75" customHeight="1">
      <c r="A528" s="131"/>
      <c r="B528" s="125">
        <v>526</v>
      </c>
      <c r="C528" s="126" t="e">
        <f ca="1">IF(OR(H528&lt;&gt;"", J528&lt;&gt;"", O528&lt;&gt;""),
    _xludf.TEXTJOIN("-", TRUE,
        IF(H528="NO CONFORMIDAD", "NC", IF(H528="OBSERVACIÓN", "OB", "Error")),I528,
IF(O528="CORRECCIÓN", "C", IF(O528="ACCIÓN CORRECTIVA", "AC", IF(O528="ACCIÓN DE MEJORA", "AM","Error"))),
        VLOOKUP(E528, Opciones!A$1:B$13, 2, FALSE),
        VLOOKUP(M528, Opciones!D$1:E$92, 2, FALSE),
        YEAR(G528)
    ),
"")</f>
        <v>#NAME?</v>
      </c>
      <c r="D528" s="126" t="e">
        <f t="shared" ca="1" si="6"/>
        <v>#NAME?</v>
      </c>
      <c r="E528" s="96" t="s">
        <v>1212</v>
      </c>
      <c r="F528" s="127" t="str">
        <f t="shared" si="27"/>
        <v>RESULTADO DE INDICADORES PROCESO DE ADMINISTRACIÓN Y MANEJO DE ÁREAS PROTEGIDAS - PARQUE NACIONAL NATURAL LA PAYA VIGENCIA 2024</v>
      </c>
      <c r="G528" s="128">
        <v>45371</v>
      </c>
      <c r="H528" s="129" t="s">
        <v>45</v>
      </c>
      <c r="I528" s="187">
        <v>1</v>
      </c>
      <c r="J528" s="127" t="s">
        <v>1594</v>
      </c>
      <c r="K528" s="127" t="s">
        <v>1595</v>
      </c>
      <c r="L528" s="129" t="s">
        <v>48</v>
      </c>
      <c r="M528" s="129" t="s">
        <v>1596</v>
      </c>
      <c r="N528" s="129" t="s">
        <v>444</v>
      </c>
      <c r="O528" s="126" t="s">
        <v>87</v>
      </c>
      <c r="P528" s="127" t="s">
        <v>1598</v>
      </c>
      <c r="Q528" s="130">
        <v>45392</v>
      </c>
      <c r="R528" s="130">
        <v>45626</v>
      </c>
      <c r="S528" s="131"/>
      <c r="T528" s="132"/>
      <c r="U528" s="133" t="s">
        <v>1599</v>
      </c>
      <c r="V528" s="133" t="s">
        <v>90</v>
      </c>
      <c r="W528" s="133">
        <v>1</v>
      </c>
      <c r="AA528" s="134"/>
      <c r="AB528" s="131"/>
      <c r="AC528" s="126"/>
      <c r="AD528" s="134"/>
      <c r="AE528" s="134" t="str">
        <f t="shared" ca="1" si="2"/>
        <v/>
      </c>
      <c r="AF528" s="137"/>
      <c r="AG528" s="126"/>
      <c r="AH528" s="126"/>
      <c r="AI528" s="126"/>
      <c r="AJ528" s="126">
        <f t="shared" ca="1" si="3"/>
        <v>-122</v>
      </c>
      <c r="AK528" s="126" t="e">
        <f t="shared" ca="1" si="26"/>
        <v>#NAME?</v>
      </c>
      <c r="AL528" s="124"/>
      <c r="AM528" s="136"/>
    </row>
    <row r="529" spans="1:39" ht="18.75" customHeight="1">
      <c r="A529" s="127" t="s">
        <v>77</v>
      </c>
      <c r="B529" s="125">
        <v>527</v>
      </c>
      <c r="C529" s="126" t="e">
        <f ca="1">IF(OR(H529&lt;&gt;"", J529&lt;&gt;"", O529&lt;&gt;""),
    _xludf.TEXTJOIN("-", TRUE,
        IF(H529="NO CONFORMIDAD", "NC", IF(H529="OBSERVACIÓN", "OB", "Error")),I529,
IF(O529="CORRECCIÓN", "C", IF(O529="ACCIÓN CORRECTIVA", "AC", IF(O529="ACCIÓN DE MEJORA", "AM","Error"))),
        VLOOKUP(E529, Opciones!A$1:B$13, 2, FALSE),
        VLOOKUP(M529, Opciones!D$1:E$92, 2, FALSE),
        YEAR(G529)
    ),
"")</f>
        <v>#NAME?</v>
      </c>
      <c r="D529" s="126" t="e">
        <f t="shared" ca="1" si="6"/>
        <v>#NAME?</v>
      </c>
      <c r="E529" s="96" t="s">
        <v>1212</v>
      </c>
      <c r="F529" s="127" t="str">
        <f t="shared" si="27"/>
        <v>RESULTADO DE INDICADORES PROCESO DE GESTIÓN CONTRACTUAL - DIRECCIÓN TERRITORIAL AMAZONÍA VIGENCIA 2024</v>
      </c>
      <c r="G529" s="128">
        <v>45371</v>
      </c>
      <c r="H529" s="129" t="s">
        <v>45</v>
      </c>
      <c r="I529" s="187">
        <v>2</v>
      </c>
      <c r="J529" s="127" t="s">
        <v>1600</v>
      </c>
      <c r="K529" s="127" t="s">
        <v>1601</v>
      </c>
      <c r="L529" s="129" t="s">
        <v>62</v>
      </c>
      <c r="M529" s="129" t="s">
        <v>81</v>
      </c>
      <c r="N529" s="129" t="s">
        <v>50</v>
      </c>
      <c r="O529" s="126" t="s">
        <v>51</v>
      </c>
      <c r="P529" s="127" t="s">
        <v>1602</v>
      </c>
      <c r="Q529" s="130">
        <v>45392</v>
      </c>
      <c r="R529" s="130">
        <v>45532</v>
      </c>
      <c r="S529" s="131"/>
      <c r="T529" s="132"/>
      <c r="U529" s="133" t="s">
        <v>1603</v>
      </c>
      <c r="V529" s="133" t="s">
        <v>90</v>
      </c>
      <c r="W529" s="133">
        <v>1</v>
      </c>
      <c r="AA529" s="134"/>
      <c r="AB529" s="131"/>
      <c r="AC529" s="126"/>
      <c r="AD529" s="134"/>
      <c r="AE529" s="134" t="str">
        <f t="shared" ca="1" si="2"/>
        <v/>
      </c>
      <c r="AF529" s="137"/>
      <c r="AG529" s="126"/>
      <c r="AH529" s="126"/>
      <c r="AI529" s="126"/>
      <c r="AJ529" s="126">
        <f t="shared" ca="1" si="3"/>
        <v>-216</v>
      </c>
      <c r="AK529" s="126" t="e">
        <f t="shared" ca="1" si="26"/>
        <v>#NAME?</v>
      </c>
      <c r="AL529" s="124"/>
      <c r="AM529" s="136"/>
    </row>
    <row r="530" spans="1:39" ht="18.75" customHeight="1">
      <c r="A530" s="127" t="s">
        <v>77</v>
      </c>
      <c r="B530" s="125">
        <v>528</v>
      </c>
      <c r="C530" s="126" t="e">
        <f ca="1">IF(OR(H530&lt;&gt;"", J530&lt;&gt;"", O530&lt;&gt;""),
    _xludf.TEXTJOIN("-", TRUE,
        IF(H530="NO CONFORMIDAD", "NC", IF(H530="OBSERVACIÓN", "OB", "Error")),I530,
IF(O530="CORRECCIÓN", "C", IF(O530="ACCIÓN CORRECTIVA", "AC", IF(O530="ACCIÓN DE MEJORA", "AM","Error"))),
        VLOOKUP(E530, Opciones!A$1:B$13, 2, FALSE),
        VLOOKUP(M530, Opciones!D$1:E$92, 2, FALSE),
        YEAR(G530)
    ),
"")</f>
        <v>#NAME?</v>
      </c>
      <c r="D530" s="126" t="e">
        <f t="shared" ca="1" si="6"/>
        <v>#NAME?</v>
      </c>
      <c r="E530" s="96" t="s">
        <v>1212</v>
      </c>
      <c r="F530" s="127" t="str">
        <f t="shared" si="27"/>
        <v>RESULTADO DE INDICADORES PROCESO DE GESTIÓN CONTRACTUAL - DIRECCIÓN TERRITORIAL AMAZONÍA VIGENCIA 2024</v>
      </c>
      <c r="G530" s="128">
        <v>45371</v>
      </c>
      <c r="H530" s="129" t="s">
        <v>45</v>
      </c>
      <c r="I530" s="187">
        <v>2</v>
      </c>
      <c r="J530" s="127" t="s">
        <v>1600</v>
      </c>
      <c r="K530" s="127" t="s">
        <v>1601</v>
      </c>
      <c r="L530" s="129" t="s">
        <v>62</v>
      </c>
      <c r="M530" s="129" t="s">
        <v>81</v>
      </c>
      <c r="N530" s="129" t="s">
        <v>50</v>
      </c>
      <c r="O530" s="126" t="s">
        <v>87</v>
      </c>
      <c r="P530" s="127" t="s">
        <v>1604</v>
      </c>
      <c r="Q530" s="130">
        <v>45392</v>
      </c>
      <c r="R530" s="130">
        <v>45532</v>
      </c>
      <c r="S530" s="131"/>
      <c r="T530" s="132"/>
      <c r="U530" s="133" t="s">
        <v>1605</v>
      </c>
      <c r="V530" s="133" t="s">
        <v>84</v>
      </c>
      <c r="W530" s="133">
        <v>1</v>
      </c>
      <c r="AA530" s="134"/>
      <c r="AB530" s="131"/>
      <c r="AC530" s="126"/>
      <c r="AD530" s="134"/>
      <c r="AE530" s="134" t="str">
        <f t="shared" ca="1" si="2"/>
        <v/>
      </c>
      <c r="AF530" s="137"/>
      <c r="AG530" s="126"/>
      <c r="AH530" s="126"/>
      <c r="AI530" s="126"/>
      <c r="AJ530" s="126">
        <f t="shared" ca="1" si="3"/>
        <v>-216</v>
      </c>
      <c r="AK530" s="126" t="e">
        <f t="shared" ca="1" si="26"/>
        <v>#NAME?</v>
      </c>
      <c r="AL530" s="124"/>
      <c r="AM530" s="136"/>
    </row>
    <row r="531" spans="1:39" ht="18.75" customHeight="1">
      <c r="A531" s="127" t="s">
        <v>77</v>
      </c>
      <c r="B531" s="125">
        <v>529</v>
      </c>
      <c r="C531" s="126" t="e">
        <f ca="1">IF(OR(H531&lt;&gt;"", J531&lt;&gt;"", O531&lt;&gt;""),
    _xludf.TEXTJOIN("-", TRUE,
        IF(H531="NO CONFORMIDAD", "NC", IF(H531="OBSERVACIÓN", "OB", "Error")),I531,
IF(O531="CORRECCIÓN", "C", IF(O531="ACCIÓN CORRECTIVA", "AC", IF(O531="ACCIÓN DE MEJORA", "AM","Error"))),
        VLOOKUP(E531, Opciones!A$1:B$13, 2, FALSE),
        VLOOKUP(M531, Opciones!D$1:E$92, 2, FALSE),
        YEAR(G531)
    ),
"")</f>
        <v>#NAME?</v>
      </c>
      <c r="D531" s="126" t="e">
        <f t="shared" ca="1" si="6"/>
        <v>#NAME?</v>
      </c>
      <c r="E531" s="96" t="s">
        <v>1212</v>
      </c>
      <c r="F531" s="127" t="str">
        <f t="shared" si="27"/>
        <v>RESULTADO DE INDICADORES PROCESO DE RECURSOS FINANCIEROS - DIRECCIÓN TERRITORIAL AMAZONÍA VIGENCIA 2024</v>
      </c>
      <c r="G531" s="128">
        <v>45371</v>
      </c>
      <c r="H531" s="129" t="s">
        <v>45</v>
      </c>
      <c r="I531" s="187">
        <v>3</v>
      </c>
      <c r="J531" s="127" t="s">
        <v>1606</v>
      </c>
      <c r="K531" s="127" t="s">
        <v>1607</v>
      </c>
      <c r="L531" s="129" t="s">
        <v>102</v>
      </c>
      <c r="M531" s="129" t="s">
        <v>81</v>
      </c>
      <c r="N531" s="129" t="s">
        <v>50</v>
      </c>
      <c r="O531" s="126" t="s">
        <v>51</v>
      </c>
      <c r="P531" s="127" t="s">
        <v>1608</v>
      </c>
      <c r="Q531" s="130">
        <v>45392</v>
      </c>
      <c r="R531" s="130">
        <v>45624</v>
      </c>
      <c r="S531" s="131"/>
      <c r="T531" s="132"/>
      <c r="U531" s="133" t="s">
        <v>1609</v>
      </c>
      <c r="V531" s="133" t="s">
        <v>84</v>
      </c>
      <c r="W531" s="133">
        <v>1</v>
      </c>
      <c r="AA531" s="134"/>
      <c r="AB531" s="131"/>
      <c r="AC531" s="126"/>
      <c r="AD531" s="134"/>
      <c r="AE531" s="134" t="str">
        <f t="shared" ca="1" si="2"/>
        <v/>
      </c>
      <c r="AF531" s="137"/>
      <c r="AG531" s="126"/>
      <c r="AH531" s="126"/>
      <c r="AI531" s="126"/>
      <c r="AJ531" s="126">
        <f t="shared" ca="1" si="3"/>
        <v>-124</v>
      </c>
      <c r="AK531" s="126" t="e">
        <f t="shared" ca="1" si="26"/>
        <v>#NAME?</v>
      </c>
      <c r="AL531" s="124"/>
      <c r="AM531" s="136"/>
    </row>
    <row r="532" spans="1:39" ht="18.75" customHeight="1">
      <c r="A532" s="127" t="s">
        <v>77</v>
      </c>
      <c r="B532" s="125">
        <v>530</v>
      </c>
      <c r="C532" s="126" t="e">
        <f ca="1">IF(OR(H532&lt;&gt;"", J532&lt;&gt;"", O532&lt;&gt;""),
    _xludf.TEXTJOIN("-", TRUE,
        IF(H532="NO CONFORMIDAD", "NC", IF(H532="OBSERVACIÓN", "OB", "Error")),I532,
IF(O532="CORRECCIÓN", "C", IF(O532="ACCIÓN CORRECTIVA", "AC", IF(O532="ACCIÓN DE MEJORA", "AM","Error"))),
        VLOOKUP(E532, Opciones!A$1:B$13, 2, FALSE),
        VLOOKUP(M532, Opciones!D$1:E$92, 2, FALSE),
        YEAR(G532)
    ),
"")</f>
        <v>#NAME?</v>
      </c>
      <c r="D532" s="126" t="e">
        <f t="shared" ca="1" si="6"/>
        <v>#NAME?</v>
      </c>
      <c r="E532" s="96" t="s">
        <v>1212</v>
      </c>
      <c r="F532" s="127" t="str">
        <f t="shared" si="27"/>
        <v>RESULTADO DE INDICADORES PROCESO DE RECURSOS FINANCIEROS - DIRECCIÓN TERRITORIAL AMAZONÍA VIGENCIA 2024</v>
      </c>
      <c r="G532" s="128">
        <v>45371</v>
      </c>
      <c r="H532" s="129" t="s">
        <v>45</v>
      </c>
      <c r="I532" s="187">
        <v>3</v>
      </c>
      <c r="J532" s="127" t="s">
        <v>1606</v>
      </c>
      <c r="K532" s="127" t="s">
        <v>1607</v>
      </c>
      <c r="L532" s="129" t="s">
        <v>102</v>
      </c>
      <c r="M532" s="129" t="s">
        <v>81</v>
      </c>
      <c r="N532" s="129" t="s">
        <v>50</v>
      </c>
      <c r="O532" s="126" t="s">
        <v>87</v>
      </c>
      <c r="P532" s="127" t="s">
        <v>1610</v>
      </c>
      <c r="Q532" s="130">
        <v>45392</v>
      </c>
      <c r="R532" s="130">
        <v>45624</v>
      </c>
      <c r="S532" s="131"/>
      <c r="T532" s="132"/>
      <c r="U532" s="133" t="s">
        <v>1611</v>
      </c>
      <c r="V532" s="133" t="s">
        <v>84</v>
      </c>
      <c r="W532" s="133">
        <v>1</v>
      </c>
      <c r="AA532" s="134"/>
      <c r="AB532" s="131"/>
      <c r="AC532" s="126"/>
      <c r="AD532" s="134"/>
      <c r="AE532" s="134" t="str">
        <f t="shared" ca="1" si="2"/>
        <v/>
      </c>
      <c r="AF532" s="137"/>
      <c r="AG532" s="126"/>
      <c r="AH532" s="126"/>
      <c r="AI532" s="126"/>
      <c r="AJ532" s="126">
        <f t="shared" ca="1" si="3"/>
        <v>-124</v>
      </c>
      <c r="AK532" s="126" t="e">
        <f t="shared" ca="1" si="26"/>
        <v>#NAME?</v>
      </c>
      <c r="AL532" s="124"/>
      <c r="AM532" s="136"/>
    </row>
    <row r="533" spans="1:39" ht="18.75" customHeight="1">
      <c r="A533" s="127" t="s">
        <v>77</v>
      </c>
      <c r="B533" s="125">
        <v>531</v>
      </c>
      <c r="C533" s="126" t="e">
        <f ca="1">IF(OR(H533&lt;&gt;"", J533&lt;&gt;"", O533&lt;&gt;""),
    _xludf.TEXTJOIN("-", TRUE,
        IF(H533="NO CONFORMIDAD", "NC", IF(H533="OBSERVACIÓN", "OB", "Error")),I533,
IF(O533="CORRECCIÓN", "C", IF(O533="ACCIÓN CORRECTIVA", "AC", IF(O533="ACCIÓN DE MEJORA", "AM","Error"))),
        VLOOKUP(E533, Opciones!A$1:B$13, 2, FALSE),
        VLOOKUP(M533, Opciones!D$1:E$92, 2, FALSE),
        YEAR(G533)
    ),
"")</f>
        <v>#NAME?</v>
      </c>
      <c r="D533" s="126" t="e">
        <f t="shared" ca="1" si="6"/>
        <v>#NAME?</v>
      </c>
      <c r="E533" s="96" t="s">
        <v>1212</v>
      </c>
      <c r="F533" s="127" t="str">
        <f t="shared" si="27"/>
        <v>RESULTADO DE INDICADORES PROCESO DE RECURSOS FINANCIEROS - DIRECCIÓN TERRITORIAL AMAZONÍA VIGENCIA 2024</v>
      </c>
      <c r="G533" s="128">
        <v>45371</v>
      </c>
      <c r="H533" s="129" t="s">
        <v>45</v>
      </c>
      <c r="I533" s="187">
        <v>4</v>
      </c>
      <c r="J533" s="127" t="s">
        <v>1612</v>
      </c>
      <c r="K533" s="127" t="s">
        <v>1613</v>
      </c>
      <c r="L533" s="129" t="s">
        <v>102</v>
      </c>
      <c r="M533" s="129" t="s">
        <v>81</v>
      </c>
      <c r="N533" s="129" t="s">
        <v>50</v>
      </c>
      <c r="O533" s="126" t="s">
        <v>87</v>
      </c>
      <c r="P533" s="127" t="s">
        <v>1614</v>
      </c>
      <c r="Q533" s="130">
        <v>45369</v>
      </c>
      <c r="R533" s="130">
        <v>45626</v>
      </c>
      <c r="S533" s="131"/>
      <c r="T533" s="132"/>
      <c r="U533" s="133" t="s">
        <v>1615</v>
      </c>
      <c r="V533" s="133" t="s">
        <v>84</v>
      </c>
      <c r="W533" s="133">
        <v>1</v>
      </c>
      <c r="AA533" s="134"/>
      <c r="AB533" s="131"/>
      <c r="AC533" s="126"/>
      <c r="AD533" s="134"/>
      <c r="AE533" s="134" t="str">
        <f t="shared" ca="1" si="2"/>
        <v/>
      </c>
      <c r="AF533" s="137"/>
      <c r="AG533" s="126"/>
      <c r="AH533" s="126"/>
      <c r="AI533" s="126"/>
      <c r="AJ533" s="126">
        <f t="shared" ca="1" si="3"/>
        <v>-122</v>
      </c>
      <c r="AK533" s="126" t="e">
        <f t="shared" ca="1" si="26"/>
        <v>#NAME?</v>
      </c>
      <c r="AL533" s="124"/>
      <c r="AM533" s="136"/>
    </row>
    <row r="534" spans="1:39" ht="18.75" customHeight="1">
      <c r="A534" s="127" t="s">
        <v>77</v>
      </c>
      <c r="B534" s="125">
        <v>532</v>
      </c>
      <c r="C534" s="126" t="e">
        <f ca="1">IF(OR(H534&lt;&gt;"", J534&lt;&gt;"", O534&lt;&gt;""),
    _xludf.TEXTJOIN("-", TRUE,
        IF(H534="NO CONFORMIDAD", "NC", IF(H534="OBSERVACIÓN", "OB", "Error")),I534,
IF(O534="CORRECCIÓN", "C", IF(O534="ACCIÓN CORRECTIVA", "AC", IF(O534="ACCIÓN DE MEJORA", "AM","Error"))),
        VLOOKUP(E534, Opciones!A$1:B$13, 2, FALSE),
        VLOOKUP(M534, Opciones!D$1:E$92, 2, FALSE),
        YEAR(G534)
    ),
"")</f>
        <v>#NAME?</v>
      </c>
      <c r="D534" s="126" t="e">
        <f t="shared" ca="1" si="6"/>
        <v>#NAME?</v>
      </c>
      <c r="E534" s="96" t="s">
        <v>1212</v>
      </c>
      <c r="F534" s="127" t="str">
        <f t="shared" si="27"/>
        <v>RESULTADO DE INDICADORES PROCESO DE RECURSOS FINANCIEROS - DIRECCIÓN TERRITORIAL AMAZONÍA VIGENCIA 2024</v>
      </c>
      <c r="G534" s="128">
        <v>45371</v>
      </c>
      <c r="H534" s="129" t="s">
        <v>45</v>
      </c>
      <c r="I534" s="187">
        <v>4</v>
      </c>
      <c r="J534" s="127" t="s">
        <v>1612</v>
      </c>
      <c r="K534" s="127" t="s">
        <v>1613</v>
      </c>
      <c r="L534" s="129" t="s">
        <v>102</v>
      </c>
      <c r="M534" s="129" t="s">
        <v>81</v>
      </c>
      <c r="N534" s="129" t="s">
        <v>50</v>
      </c>
      <c r="O534" s="126" t="s">
        <v>87</v>
      </c>
      <c r="P534" s="127" t="s">
        <v>1616</v>
      </c>
      <c r="Q534" s="130">
        <v>45369</v>
      </c>
      <c r="R534" s="130">
        <v>45626</v>
      </c>
      <c r="S534" s="131"/>
      <c r="T534" s="132"/>
      <c r="U534" s="133" t="s">
        <v>1617</v>
      </c>
      <c r="V534" s="133" t="s">
        <v>90</v>
      </c>
      <c r="W534" s="133">
        <v>7</v>
      </c>
      <c r="AA534" s="134"/>
      <c r="AB534" s="131"/>
      <c r="AC534" s="126"/>
      <c r="AD534" s="134"/>
      <c r="AE534" s="134" t="str">
        <f t="shared" ca="1" si="2"/>
        <v/>
      </c>
      <c r="AF534" s="137"/>
      <c r="AG534" s="126"/>
      <c r="AH534" s="126"/>
      <c r="AI534" s="126"/>
      <c r="AJ534" s="126">
        <f t="shared" ca="1" si="3"/>
        <v>-122</v>
      </c>
      <c r="AK534" s="126" t="e">
        <f t="shared" ca="1" si="26"/>
        <v>#NAME?</v>
      </c>
      <c r="AL534" s="124"/>
      <c r="AM534" s="136"/>
    </row>
    <row r="535" spans="1:39" ht="18.75" customHeight="1">
      <c r="A535" s="131"/>
      <c r="B535" s="125">
        <v>533</v>
      </c>
      <c r="C535" s="126" t="e">
        <f ca="1">IF(OR(H535&lt;&gt;"", J535&lt;&gt;"", O535&lt;&gt;""),
    _xludf.TEXTJOIN("-", TRUE,
        IF(H535="NO CONFORMIDAD", "NC", IF(H535="OBSERVACIÓN", "OB", "Error")),I535,
IF(O535="CORRECCIÓN", "C", IF(O535="ACCIÓN CORRECTIVA", "AC", IF(O535="ACCIÓN DE MEJORA", "AM","Error"))),
        VLOOKUP(E535, Opciones!A$1:B$13, 2, FALSE),
        VLOOKUP(M535, Opciones!D$1:E$92, 2, FALSE),
        YEAR(G535)
    ),
"")</f>
        <v>#NAME?</v>
      </c>
      <c r="D535" s="126" t="e">
        <f t="shared" ca="1" si="6"/>
        <v>#NAME?</v>
      </c>
      <c r="E535" s="96" t="s">
        <v>1212</v>
      </c>
      <c r="F535" s="127" t="str">
        <f t="shared" si="27"/>
        <v>RESULTADO DE INDICADORES PROCESO DE RECURSOS FÍSICOS E INFRAESTRUCTURA - PARQUE NACIONAL NATURAL AMACAYACU VIGENCIA 2024</v>
      </c>
      <c r="G535" s="128">
        <v>45371</v>
      </c>
      <c r="H535" s="129" t="s">
        <v>45</v>
      </c>
      <c r="I535" s="187">
        <v>5</v>
      </c>
      <c r="J535" s="127" t="s">
        <v>1618</v>
      </c>
      <c r="K535" s="127" t="s">
        <v>1619</v>
      </c>
      <c r="L535" s="129" t="s">
        <v>132</v>
      </c>
      <c r="M535" s="129" t="s">
        <v>580</v>
      </c>
      <c r="N535" s="129" t="s">
        <v>50</v>
      </c>
      <c r="O535" s="126" t="s">
        <v>87</v>
      </c>
      <c r="P535" s="127" t="s">
        <v>1620</v>
      </c>
      <c r="Q535" s="130">
        <v>45369</v>
      </c>
      <c r="R535" s="130">
        <v>45462</v>
      </c>
      <c r="S535" s="131"/>
      <c r="T535" s="132"/>
      <c r="U535" s="133" t="s">
        <v>1621</v>
      </c>
      <c r="V535" s="133" t="s">
        <v>90</v>
      </c>
      <c r="W535" s="133">
        <v>1</v>
      </c>
      <c r="AA535" s="134"/>
      <c r="AB535" s="131"/>
      <c r="AC535" s="126"/>
      <c r="AD535" s="134"/>
      <c r="AE535" s="134" t="str">
        <f t="shared" ca="1" si="2"/>
        <v/>
      </c>
      <c r="AF535" s="137"/>
      <c r="AG535" s="126"/>
      <c r="AH535" s="126"/>
      <c r="AI535" s="126"/>
      <c r="AJ535" s="126">
        <f t="shared" ca="1" si="3"/>
        <v>-286</v>
      </c>
      <c r="AK535" s="126" t="e">
        <f t="shared" ca="1" si="26"/>
        <v>#NAME?</v>
      </c>
      <c r="AL535" s="124"/>
      <c r="AM535" s="136"/>
    </row>
    <row r="536" spans="1:39" ht="18.75" customHeight="1">
      <c r="A536" s="131"/>
      <c r="B536" s="125">
        <v>534</v>
      </c>
      <c r="C536" s="126" t="e">
        <f ca="1">IF(OR(H536&lt;&gt;"", J536&lt;&gt;"", O536&lt;&gt;""),
    _xludf.TEXTJOIN("-", TRUE,
        IF(H536="NO CONFORMIDAD", "NC", IF(H536="OBSERVACIÓN", "OB", "Error")),I536,
IF(O536="CORRECCIÓN", "C", IF(O536="ACCIÓN CORRECTIVA", "AC", IF(O536="ACCIÓN DE MEJORA", "AM","Error"))),
        VLOOKUP(E536, Opciones!A$1:B$13, 2, FALSE),
        VLOOKUP(M536, Opciones!D$1:E$92, 2, FALSE),
        YEAR(G536)
    ),
"")</f>
        <v>#NAME?</v>
      </c>
      <c r="D536" s="126" t="e">
        <f t="shared" ca="1" si="6"/>
        <v>#NAME?</v>
      </c>
      <c r="E536" s="96" t="s">
        <v>1212</v>
      </c>
      <c r="F536" s="127" t="str">
        <f t="shared" si="27"/>
        <v>RESULTADO DE INDICADORES PROCESO DE RECURSOS FÍSICOS E INFRAESTRUCTURA - PARQUE NACIONAL NATURAL AMACAYACU VIGENCIA 2024</v>
      </c>
      <c r="G536" s="128">
        <v>45371</v>
      </c>
      <c r="H536" s="129" t="s">
        <v>45</v>
      </c>
      <c r="I536" s="187">
        <v>5</v>
      </c>
      <c r="J536" s="127" t="s">
        <v>1618</v>
      </c>
      <c r="K536" s="127" t="s">
        <v>1619</v>
      </c>
      <c r="L536" s="129" t="s">
        <v>132</v>
      </c>
      <c r="M536" s="129" t="s">
        <v>580</v>
      </c>
      <c r="N536" s="129" t="s">
        <v>50</v>
      </c>
      <c r="O536" s="126" t="s">
        <v>51</v>
      </c>
      <c r="P536" s="127" t="s">
        <v>1622</v>
      </c>
      <c r="Q536" s="130">
        <v>45369</v>
      </c>
      <c r="R536" s="130">
        <v>45462</v>
      </c>
      <c r="S536" s="131"/>
      <c r="T536" s="132"/>
      <c r="U536" s="133" t="s">
        <v>1621</v>
      </c>
      <c r="V536" s="133" t="s">
        <v>90</v>
      </c>
      <c r="W536" s="133">
        <v>1</v>
      </c>
      <c r="AA536" s="134"/>
      <c r="AB536" s="131"/>
      <c r="AC536" s="126"/>
      <c r="AD536" s="134"/>
      <c r="AE536" s="134" t="str">
        <f t="shared" ca="1" si="2"/>
        <v/>
      </c>
      <c r="AF536" s="137"/>
      <c r="AG536" s="126"/>
      <c r="AH536" s="126"/>
      <c r="AI536" s="126"/>
      <c r="AJ536" s="126">
        <f t="shared" ca="1" si="3"/>
        <v>-286</v>
      </c>
      <c r="AK536" s="126" t="e">
        <f t="shared" ca="1" si="26"/>
        <v>#NAME?</v>
      </c>
      <c r="AL536" s="124"/>
      <c r="AM536" s="136"/>
    </row>
    <row r="537" spans="1:39" ht="18.75" customHeight="1">
      <c r="A537" s="127" t="s">
        <v>114</v>
      </c>
      <c r="B537" s="125">
        <v>535</v>
      </c>
      <c r="C537" s="126" t="e">
        <f ca="1">IF(OR(H537&lt;&gt;"", J537&lt;&gt;"", O537&lt;&gt;""),
    _xludf.TEXTJOIN("-", TRUE,
        IF(H537="NO CONFORMIDAD", "NC", IF(H537="OBSERVACIÓN", "OB", "Error")),I537,
IF(O537="CORRECCIÓN", "C", IF(O537="ACCIÓN CORRECTIVA", "AC", IF(O537="ACCIÓN DE MEJORA", "AM","Error"))),
        VLOOKUP(E537, Opciones!A$1:B$13, 2, FALSE),
        VLOOKUP(M537, Opciones!D$1:E$92, 2, FALSE),
        YEAR(G537)
    ),
"")</f>
        <v>#NAME?</v>
      </c>
      <c r="D537" s="126" t="e">
        <f t="shared" ca="1" si="6"/>
        <v>#NAME?</v>
      </c>
      <c r="E537" s="96" t="s">
        <v>44</v>
      </c>
      <c r="F537" s="145" t="str">
        <f t="shared" si="27"/>
        <v>AUDITORÍA INTERNA PROCESO DE AUTORIDAD AMBIENTAL - DIRECCIÓN TERRITORIAL ANDES OCCIDENTALES VIGENCIA 2023</v>
      </c>
      <c r="G537" s="128">
        <v>45287</v>
      </c>
      <c r="H537" s="129" t="s">
        <v>45</v>
      </c>
      <c r="I537" s="187">
        <v>1</v>
      </c>
      <c r="J537" s="127" t="s">
        <v>1623</v>
      </c>
      <c r="K537" s="127" t="s">
        <v>1624</v>
      </c>
      <c r="L537" s="129" t="s">
        <v>417</v>
      </c>
      <c r="M537" s="129" t="s">
        <v>212</v>
      </c>
      <c r="N537" s="129" t="s">
        <v>50</v>
      </c>
      <c r="O537" s="126" t="s">
        <v>87</v>
      </c>
      <c r="P537" s="127" t="s">
        <v>1625</v>
      </c>
      <c r="Q537" s="130">
        <v>45352</v>
      </c>
      <c r="R537" s="130">
        <v>45626</v>
      </c>
      <c r="S537" s="131"/>
      <c r="T537" s="132"/>
      <c r="U537" s="133" t="s">
        <v>1626</v>
      </c>
      <c r="V537" s="133" t="s">
        <v>90</v>
      </c>
      <c r="W537" s="133">
        <v>8</v>
      </c>
      <c r="AA537" s="134"/>
      <c r="AB537" s="127" t="s">
        <v>114</v>
      </c>
      <c r="AC537" s="126" t="s">
        <v>50</v>
      </c>
      <c r="AD537" s="134"/>
      <c r="AE537" s="134" t="str">
        <f t="shared" ca="1" si="2"/>
        <v/>
      </c>
      <c r="AF537" s="137">
        <v>1</v>
      </c>
      <c r="AG537" s="126" t="s">
        <v>50</v>
      </c>
      <c r="AH537" s="126" t="s">
        <v>50</v>
      </c>
      <c r="AI537" s="126"/>
      <c r="AJ537" s="126" t="str">
        <f t="shared" ca="1" si="3"/>
        <v>CUMPLIDA</v>
      </c>
      <c r="AK537" s="126" t="e">
        <f t="shared" ca="1" si="26"/>
        <v>#NAME?</v>
      </c>
      <c r="AL537" s="124" t="s">
        <v>1627</v>
      </c>
      <c r="AM537" s="141">
        <v>45643</v>
      </c>
    </row>
    <row r="538" spans="1:39" ht="18.75" customHeight="1">
      <c r="A538" s="127" t="s">
        <v>114</v>
      </c>
      <c r="B538" s="125">
        <v>536</v>
      </c>
      <c r="C538" s="126" t="e">
        <f ca="1">IF(OR(H538&lt;&gt;"", J538&lt;&gt;"", O538&lt;&gt;""),
    _xludf.TEXTJOIN("-", TRUE,
        IF(H538="NO CONFORMIDAD", "NC", IF(H538="OBSERVACIÓN", "OB", "Error")),I538,
IF(O538="CORRECCIÓN", "C", IF(O538="ACCIÓN CORRECTIVA", "AC", IF(O538="ACCIÓN DE MEJORA", "AM","Error"))),
        VLOOKUP(E538, Opciones!A$1:B$13, 2, FALSE),
        VLOOKUP(M538, Opciones!D$1:E$92, 2, FALSE),
        YEAR(G538)
    ),
"")</f>
        <v>#NAME?</v>
      </c>
      <c r="D538" s="126" t="e">
        <f t="shared" ca="1" si="6"/>
        <v>#NAME?</v>
      </c>
      <c r="E538" s="96" t="s">
        <v>44</v>
      </c>
      <c r="F538" s="145" t="str">
        <f t="shared" si="27"/>
        <v>AUDITORÍA INTERNA PROCESO DE AUTORIDAD AMBIENTAL - DIRECCIÓN TERRITORIAL ANDES OCCIDENTALES VIGENCIA 2023</v>
      </c>
      <c r="G538" s="128">
        <v>45287</v>
      </c>
      <c r="H538" s="129" t="s">
        <v>45</v>
      </c>
      <c r="I538" s="187">
        <v>2</v>
      </c>
      <c r="J538" s="127" t="s">
        <v>1628</v>
      </c>
      <c r="K538" s="127" t="s">
        <v>1629</v>
      </c>
      <c r="L538" s="129" t="s">
        <v>417</v>
      </c>
      <c r="M538" s="129" t="s">
        <v>212</v>
      </c>
      <c r="N538" s="129" t="s">
        <v>50</v>
      </c>
      <c r="O538" s="126" t="s">
        <v>87</v>
      </c>
      <c r="P538" s="127" t="s">
        <v>1630</v>
      </c>
      <c r="Q538" s="130">
        <v>45352</v>
      </c>
      <c r="R538" s="130">
        <v>45626</v>
      </c>
      <c r="S538" s="131"/>
      <c r="T538" s="132"/>
      <c r="U538" s="133" t="s">
        <v>1631</v>
      </c>
      <c r="V538" s="133" t="s">
        <v>90</v>
      </c>
      <c r="W538" s="133">
        <v>5</v>
      </c>
      <c r="AA538" s="134"/>
      <c r="AB538" s="127" t="s">
        <v>114</v>
      </c>
      <c r="AC538" s="126" t="s">
        <v>50</v>
      </c>
      <c r="AD538" s="134"/>
      <c r="AE538" s="134" t="str">
        <f t="shared" ca="1" si="2"/>
        <v/>
      </c>
      <c r="AF538" s="137">
        <v>1</v>
      </c>
      <c r="AG538" s="126" t="s">
        <v>50</v>
      </c>
      <c r="AH538" s="126" t="s">
        <v>50</v>
      </c>
      <c r="AI538" s="126"/>
      <c r="AJ538" s="126" t="str">
        <f t="shared" ca="1" si="3"/>
        <v>CUMPLIDA</v>
      </c>
      <c r="AK538" s="126" t="e">
        <f t="shared" ca="1" si="26"/>
        <v>#NAME?</v>
      </c>
      <c r="AL538" s="124" t="s">
        <v>1632</v>
      </c>
      <c r="AM538" s="141">
        <v>45643</v>
      </c>
    </row>
    <row r="539" spans="1:39" ht="18.75" customHeight="1">
      <c r="A539" s="127" t="s">
        <v>114</v>
      </c>
      <c r="B539" s="125">
        <v>537</v>
      </c>
      <c r="C539" s="126" t="e">
        <f ca="1">IF(OR(H539&lt;&gt;"", J539&lt;&gt;"", O539&lt;&gt;""),
    _xludf.TEXTJOIN("-", TRUE,
        IF(H539="NO CONFORMIDAD", "NC", IF(H539="OBSERVACIÓN", "OB", "Error")),I539,
IF(O539="CORRECCIÓN", "C", IF(O539="ACCIÓN CORRECTIVA", "AC", IF(O539="ACCIÓN DE MEJORA", "AM","Error"))),
        VLOOKUP(E539, Opciones!A$1:B$13, 2, FALSE),
        VLOOKUP(M539, Opciones!D$1:E$92, 2, FALSE),
        YEAR(G539)
    ),
"")</f>
        <v>#NAME?</v>
      </c>
      <c r="D539" s="126" t="e">
        <f t="shared" ca="1" si="6"/>
        <v>#NAME?</v>
      </c>
      <c r="E539" s="96" t="s">
        <v>44</v>
      </c>
      <c r="F539" s="145" t="str">
        <f t="shared" si="27"/>
        <v>AUDITORÍA INTERNA PROCESO DE AUTORIDAD AMBIENTAL - DIRECCIÓN TERRITORIAL ANDES OCCIDENTALES VIGENCIA 2023</v>
      </c>
      <c r="G539" s="128">
        <v>45287</v>
      </c>
      <c r="H539" s="129" t="s">
        <v>45</v>
      </c>
      <c r="I539" s="187">
        <v>3</v>
      </c>
      <c r="J539" s="127" t="s">
        <v>1633</v>
      </c>
      <c r="K539" s="127" t="s">
        <v>1634</v>
      </c>
      <c r="L539" s="129" t="s">
        <v>417</v>
      </c>
      <c r="M539" s="129" t="s">
        <v>212</v>
      </c>
      <c r="N539" s="129" t="s">
        <v>50</v>
      </c>
      <c r="O539" s="126" t="s">
        <v>87</v>
      </c>
      <c r="P539" s="127" t="s">
        <v>1635</v>
      </c>
      <c r="Q539" s="130">
        <v>45352</v>
      </c>
      <c r="R539" s="130">
        <v>45412</v>
      </c>
      <c r="S539" s="131"/>
      <c r="T539" s="132"/>
      <c r="U539" s="133" t="s">
        <v>1636</v>
      </c>
      <c r="V539" s="133" t="s">
        <v>90</v>
      </c>
      <c r="W539" s="133">
        <v>1</v>
      </c>
      <c r="AA539" s="134"/>
      <c r="AB539" s="127" t="s">
        <v>114</v>
      </c>
      <c r="AC539" s="126" t="s">
        <v>50</v>
      </c>
      <c r="AD539" s="134"/>
      <c r="AE539" s="134" t="str">
        <f t="shared" ca="1" si="2"/>
        <v/>
      </c>
      <c r="AF539" s="137">
        <v>1</v>
      </c>
      <c r="AG539" s="126" t="s">
        <v>50</v>
      </c>
      <c r="AH539" s="126" t="s">
        <v>50</v>
      </c>
      <c r="AI539" s="126"/>
      <c r="AJ539" s="126" t="str">
        <f t="shared" ca="1" si="3"/>
        <v>CUMPLIDA</v>
      </c>
      <c r="AK539" s="126" t="e">
        <f t="shared" ca="1" si="26"/>
        <v>#NAME?</v>
      </c>
      <c r="AL539" s="124" t="s">
        <v>1637</v>
      </c>
      <c r="AM539" s="141">
        <v>45643</v>
      </c>
    </row>
    <row r="540" spans="1:39" ht="18.75" customHeight="1">
      <c r="A540" s="127" t="s">
        <v>114</v>
      </c>
      <c r="B540" s="125">
        <v>538</v>
      </c>
      <c r="C540" s="126" t="e">
        <f ca="1">IF(OR(H540&lt;&gt;"", J540&lt;&gt;"", O540&lt;&gt;""),
    _xludf.TEXTJOIN("-", TRUE,
        IF(H540="NO CONFORMIDAD", "NC", IF(H540="OBSERVACIÓN", "OB", "Error")),I540,
IF(O540="CORRECCIÓN", "C", IF(O540="ACCIÓN CORRECTIVA", "AC", IF(O540="ACCIÓN DE MEJORA", "AM","Error"))),
        VLOOKUP(E540, Opciones!A$1:B$13, 2, FALSE),
        VLOOKUP(M540, Opciones!D$1:E$92, 2, FALSE),
        YEAR(G540)
    ),
"")</f>
        <v>#NAME?</v>
      </c>
      <c r="D540" s="126" t="e">
        <f t="shared" ca="1" si="6"/>
        <v>#NAME?</v>
      </c>
      <c r="E540" s="96" t="s">
        <v>44</v>
      </c>
      <c r="F540" s="127" t="str">
        <f t="shared" si="27"/>
        <v>AUDITORÍA INTERNA PROCESO DE AUTORIDAD AMBIENTAL - DIRECCIÓN TERRITORIAL ANDES OCCIDENTALES VIGENCIA 2023</v>
      </c>
      <c r="G540" s="128">
        <v>45287</v>
      </c>
      <c r="H540" s="129" t="s">
        <v>45</v>
      </c>
      <c r="I540" s="187">
        <v>3</v>
      </c>
      <c r="J540" s="127" t="s">
        <v>1633</v>
      </c>
      <c r="K540" s="127" t="s">
        <v>1634</v>
      </c>
      <c r="L540" s="129" t="s">
        <v>417</v>
      </c>
      <c r="M540" s="129" t="s">
        <v>212</v>
      </c>
      <c r="N540" s="129" t="s">
        <v>50</v>
      </c>
      <c r="O540" s="126" t="s">
        <v>87</v>
      </c>
      <c r="P540" s="127" t="s">
        <v>1638</v>
      </c>
      <c r="Q540" s="130">
        <v>45352</v>
      </c>
      <c r="R540" s="130">
        <v>45626</v>
      </c>
      <c r="S540" s="131"/>
      <c r="T540" s="132"/>
      <c r="U540" s="133" t="s">
        <v>1639</v>
      </c>
      <c r="V540" s="133" t="s">
        <v>90</v>
      </c>
      <c r="W540" s="133">
        <v>4</v>
      </c>
      <c r="AA540" s="134"/>
      <c r="AB540" s="131"/>
      <c r="AC540" s="126"/>
      <c r="AD540" s="134"/>
      <c r="AE540" s="134" t="str">
        <f t="shared" ca="1" si="2"/>
        <v/>
      </c>
      <c r="AF540" s="137"/>
      <c r="AG540" s="126"/>
      <c r="AH540" s="126"/>
      <c r="AI540" s="126"/>
      <c r="AJ540" s="126">
        <f t="shared" ca="1" si="3"/>
        <v>-122</v>
      </c>
      <c r="AK540" s="126" t="e">
        <f t="shared" ca="1" si="26"/>
        <v>#NAME?</v>
      </c>
      <c r="AL540" s="124"/>
      <c r="AM540" s="141"/>
    </row>
    <row r="541" spans="1:39" ht="18.75" customHeight="1">
      <c r="A541" s="127" t="s">
        <v>114</v>
      </c>
      <c r="B541" s="125">
        <v>539</v>
      </c>
      <c r="C541" s="126" t="e">
        <f ca="1">IF(OR(H541&lt;&gt;"", J541&lt;&gt;"", O541&lt;&gt;""),
    _xludf.TEXTJOIN("-", TRUE,
        IF(H541="NO CONFORMIDAD", "NC", IF(H541="OBSERVACIÓN", "OB", "Error")),I541,
IF(O541="CORRECCIÓN", "C", IF(O541="ACCIÓN CORRECTIVA", "AC", IF(O541="ACCIÓN DE MEJORA", "AM","Error"))),
        VLOOKUP(E541, Opciones!A$1:B$13, 2, FALSE),
        VLOOKUP(M541, Opciones!D$1:E$92, 2, FALSE),
        YEAR(G541)
    ),
"")</f>
        <v>#NAME?</v>
      </c>
      <c r="D541" s="126" t="e">
        <f t="shared" ca="1" si="6"/>
        <v>#NAME?</v>
      </c>
      <c r="E541" s="96" t="s">
        <v>44</v>
      </c>
      <c r="F541" s="145" t="str">
        <f t="shared" si="27"/>
        <v>AUDITORÍA INTERNA PROCESO DE AUTORIDAD AMBIENTAL - DIRECCIÓN TERRITORIAL ANDES OCCIDENTALES VIGENCIA 2023</v>
      </c>
      <c r="G541" s="128">
        <v>45287</v>
      </c>
      <c r="H541" s="129" t="s">
        <v>45</v>
      </c>
      <c r="I541" s="187">
        <v>4</v>
      </c>
      <c r="J541" s="127" t="s">
        <v>1640</v>
      </c>
      <c r="K541" s="127" t="s">
        <v>1634</v>
      </c>
      <c r="L541" s="129" t="s">
        <v>417</v>
      </c>
      <c r="M541" s="129" t="s">
        <v>212</v>
      </c>
      <c r="N541" s="129" t="s">
        <v>50</v>
      </c>
      <c r="O541" s="126" t="s">
        <v>87</v>
      </c>
      <c r="P541" s="127" t="s">
        <v>1635</v>
      </c>
      <c r="Q541" s="130">
        <v>45352</v>
      </c>
      <c r="R541" s="130">
        <v>45412</v>
      </c>
      <c r="S541" s="131"/>
      <c r="T541" s="132"/>
      <c r="U541" s="133" t="s">
        <v>1636</v>
      </c>
      <c r="V541" s="133" t="s">
        <v>90</v>
      </c>
      <c r="W541" s="133">
        <v>1</v>
      </c>
      <c r="AA541" s="134"/>
      <c r="AB541" s="127" t="s">
        <v>114</v>
      </c>
      <c r="AC541" s="126"/>
      <c r="AD541" s="134"/>
      <c r="AE541" s="134" t="str">
        <f t="shared" ca="1" si="2"/>
        <v/>
      </c>
      <c r="AF541" s="137">
        <v>1</v>
      </c>
      <c r="AG541" s="126" t="s">
        <v>50</v>
      </c>
      <c r="AH541" s="126" t="s">
        <v>50</v>
      </c>
      <c r="AI541" s="126"/>
      <c r="AJ541" s="126" t="str">
        <f t="shared" ca="1" si="3"/>
        <v>CUMPLIDA</v>
      </c>
      <c r="AK541" s="126" t="e">
        <f t="shared" ca="1" si="26"/>
        <v>#NAME?</v>
      </c>
      <c r="AL541" s="124" t="s">
        <v>1637</v>
      </c>
      <c r="AM541" s="141">
        <v>45643</v>
      </c>
    </row>
    <row r="542" spans="1:39" ht="18.75" customHeight="1">
      <c r="A542" s="127" t="s">
        <v>114</v>
      </c>
      <c r="B542" s="125">
        <v>540</v>
      </c>
      <c r="C542" s="126" t="e">
        <f ca="1">IF(OR(H542&lt;&gt;"", J542&lt;&gt;"", O542&lt;&gt;""),
    _xludf.TEXTJOIN("-", TRUE,
        IF(H542="NO CONFORMIDAD", "NC", IF(H542="OBSERVACIÓN", "OB", "Error")),I542,
IF(O542="CORRECCIÓN", "C", IF(O542="ACCIÓN CORRECTIVA", "AC", IF(O542="ACCIÓN DE MEJORA", "AM","Error"))),
        VLOOKUP(E542, Opciones!A$1:B$13, 2, FALSE),
        VLOOKUP(M542, Opciones!D$1:E$92, 2, FALSE),
        YEAR(G542)
    ),
"")</f>
        <v>#NAME?</v>
      </c>
      <c r="D542" s="126" t="e">
        <f t="shared" ca="1" si="6"/>
        <v>#NAME?</v>
      </c>
      <c r="E542" s="96" t="s">
        <v>44</v>
      </c>
      <c r="F542" s="127" t="str">
        <f t="shared" si="27"/>
        <v>AUDITORÍA INTERNA PROCESO DE AUTORIDAD AMBIENTAL - DIRECCIÓN TERRITORIAL ANDES OCCIDENTALES VIGENCIA 2023</v>
      </c>
      <c r="G542" s="128">
        <v>45287</v>
      </c>
      <c r="H542" s="129" t="s">
        <v>45</v>
      </c>
      <c r="I542" s="187">
        <v>4</v>
      </c>
      <c r="J542" s="127" t="s">
        <v>1640</v>
      </c>
      <c r="K542" s="127" t="s">
        <v>1634</v>
      </c>
      <c r="L542" s="129" t="s">
        <v>417</v>
      </c>
      <c r="M542" s="129" t="s">
        <v>212</v>
      </c>
      <c r="N542" s="129" t="s">
        <v>50</v>
      </c>
      <c r="O542" s="126" t="s">
        <v>87</v>
      </c>
      <c r="P542" s="127" t="s">
        <v>1638</v>
      </c>
      <c r="Q542" s="130">
        <v>45352</v>
      </c>
      <c r="R542" s="130">
        <v>45626</v>
      </c>
      <c r="S542" s="131"/>
      <c r="T542" s="132"/>
      <c r="U542" s="133" t="s">
        <v>1639</v>
      </c>
      <c r="V542" s="133" t="s">
        <v>90</v>
      </c>
      <c r="W542" s="133">
        <v>2</v>
      </c>
      <c r="AA542" s="134"/>
      <c r="AB542" s="131"/>
      <c r="AC542" s="126"/>
      <c r="AD542" s="134"/>
      <c r="AE542" s="134" t="str">
        <f t="shared" ca="1" si="2"/>
        <v/>
      </c>
      <c r="AF542" s="137"/>
      <c r="AG542" s="126"/>
      <c r="AH542" s="126"/>
      <c r="AI542" s="126"/>
      <c r="AJ542" s="126">
        <f t="shared" ca="1" si="3"/>
        <v>-122</v>
      </c>
      <c r="AK542" s="126" t="e">
        <f t="shared" ca="1" si="26"/>
        <v>#NAME?</v>
      </c>
      <c r="AL542" s="124"/>
      <c r="AM542" s="136"/>
    </row>
    <row r="543" spans="1:39" ht="18.75" customHeight="1">
      <c r="A543" s="131"/>
      <c r="B543" s="125">
        <v>541</v>
      </c>
      <c r="C543" s="126" t="e">
        <f ca="1">IF(OR(H543&lt;&gt;"", J543&lt;&gt;"", O543&lt;&gt;""),
    _xludf.TEXTJOIN("-", TRUE,
        IF(H543="NO CONFORMIDAD", "NC", IF(H543="OBSERVACIÓN", "OB", "Error")),I543,
IF(O543="CORRECCIÓN", "C", IF(O543="ACCIÓN CORRECTIVA", "AC", IF(O543="ACCIÓN DE MEJORA", "AM","Error"))),
        VLOOKUP(E543, Opciones!A$1:B$13, 2, FALSE),
        VLOOKUP(M543, Opciones!D$1:E$92, 2, FALSE),
        YEAR(G543)
    ),
"")</f>
        <v>#NAME?</v>
      </c>
      <c r="D543" s="126" t="e">
        <f t="shared" ca="1" si="6"/>
        <v>#NAME?</v>
      </c>
      <c r="E543" s="96" t="s">
        <v>1212</v>
      </c>
      <c r="F543" s="127" t="str">
        <f t="shared" si="27"/>
        <v>RESULTADO DE INDICADORES PROCESO DE ADMINISTRACIÓN Y MANEJO DE ÁREAS PROTEGIDAS - PARQUE NACIONAL NATURAL SUMAPAZ VIGENCIA 2024</v>
      </c>
      <c r="G543" s="128">
        <v>45310</v>
      </c>
      <c r="H543" s="129" t="s">
        <v>45</v>
      </c>
      <c r="I543" s="187">
        <v>1</v>
      </c>
      <c r="J543" s="127" t="s">
        <v>1641</v>
      </c>
      <c r="K543" s="127" t="s">
        <v>1642</v>
      </c>
      <c r="L543" s="129" t="s">
        <v>48</v>
      </c>
      <c r="M543" s="129" t="s">
        <v>1643</v>
      </c>
      <c r="N543" s="129" t="s">
        <v>50</v>
      </c>
      <c r="O543" s="126" t="s">
        <v>51</v>
      </c>
      <c r="P543" s="127" t="s">
        <v>1644</v>
      </c>
      <c r="Q543" s="130">
        <v>45426</v>
      </c>
      <c r="R543" s="130">
        <v>45626</v>
      </c>
      <c r="S543" s="131"/>
      <c r="T543" s="132"/>
      <c r="U543" s="133" t="s">
        <v>1645</v>
      </c>
      <c r="V543" s="133" t="s">
        <v>90</v>
      </c>
      <c r="W543" s="133">
        <v>1</v>
      </c>
      <c r="AA543" s="134"/>
      <c r="AB543" s="131"/>
      <c r="AC543" s="126"/>
      <c r="AD543" s="134"/>
      <c r="AE543" s="134" t="str">
        <f t="shared" ca="1" si="2"/>
        <v/>
      </c>
      <c r="AF543" s="137"/>
      <c r="AG543" s="126"/>
      <c r="AH543" s="126"/>
      <c r="AI543" s="126"/>
      <c r="AJ543" s="126">
        <f t="shared" ca="1" si="3"/>
        <v>-122</v>
      </c>
      <c r="AK543" s="126" t="e">
        <f t="shared" ca="1" si="26"/>
        <v>#NAME?</v>
      </c>
      <c r="AL543" s="124"/>
      <c r="AM543" s="136"/>
    </row>
    <row r="544" spans="1:39" ht="18.75" customHeight="1">
      <c r="A544" s="131"/>
      <c r="B544" s="125">
        <v>542</v>
      </c>
      <c r="C544" s="126" t="e">
        <f ca="1">IF(OR(H544&lt;&gt;"", J544&lt;&gt;"", O544&lt;&gt;""),
    _xludf.TEXTJOIN("-", TRUE,
        IF(H544="NO CONFORMIDAD", "NC", IF(H544="OBSERVACIÓN", "OB", "Error")),I544,
IF(O544="CORRECCIÓN", "C", IF(O544="ACCIÓN CORRECTIVA", "AC", IF(O544="ACCIÓN DE MEJORA", "AM","Error"))),
        VLOOKUP(E544, Opciones!A$1:B$13, 2, FALSE),
        VLOOKUP(M544, Opciones!D$1:E$92, 2, FALSE),
        YEAR(G544)
    ),
"")</f>
        <v>#NAME?</v>
      </c>
      <c r="D544" s="126" t="e">
        <f t="shared" ca="1" si="6"/>
        <v>#NAME?</v>
      </c>
      <c r="E544" s="96" t="s">
        <v>1212</v>
      </c>
      <c r="F544" s="127" t="str">
        <f t="shared" si="27"/>
        <v>RESULTADO DE INDICADORES PROCESO DE ADMINISTRACIÓN Y MANEJO DE ÁREAS PROTEGIDAS - PARQUE NACIONAL NATURAL SUMAPAZ VIGENCIA 2024</v>
      </c>
      <c r="G544" s="128">
        <v>45310</v>
      </c>
      <c r="H544" s="129" t="s">
        <v>45</v>
      </c>
      <c r="I544" s="187">
        <v>1</v>
      </c>
      <c r="J544" s="127" t="s">
        <v>1641</v>
      </c>
      <c r="K544" s="127" t="s">
        <v>1642</v>
      </c>
      <c r="L544" s="129" t="s">
        <v>48</v>
      </c>
      <c r="M544" s="129" t="s">
        <v>1643</v>
      </c>
      <c r="N544" s="129" t="s">
        <v>50</v>
      </c>
      <c r="O544" s="126" t="s">
        <v>87</v>
      </c>
      <c r="P544" s="127" t="s">
        <v>1646</v>
      </c>
      <c r="Q544" s="130">
        <v>45426</v>
      </c>
      <c r="R544" s="130">
        <v>45626</v>
      </c>
      <c r="S544" s="131"/>
      <c r="T544" s="132"/>
      <c r="U544" s="133" t="s">
        <v>460</v>
      </c>
      <c r="V544" s="133" t="s">
        <v>90</v>
      </c>
      <c r="W544" s="133">
        <v>1</v>
      </c>
      <c r="AA544" s="134"/>
      <c r="AB544" s="131"/>
      <c r="AC544" s="126"/>
      <c r="AD544" s="134"/>
      <c r="AE544" s="134" t="str">
        <f t="shared" ca="1" si="2"/>
        <v/>
      </c>
      <c r="AF544" s="137"/>
      <c r="AG544" s="126"/>
      <c r="AH544" s="126"/>
      <c r="AI544" s="126"/>
      <c r="AJ544" s="126">
        <f t="shared" ca="1" si="3"/>
        <v>-122</v>
      </c>
      <c r="AK544" s="126" t="e">
        <f t="shared" ca="1" si="26"/>
        <v>#NAME?</v>
      </c>
      <c r="AL544" s="124"/>
      <c r="AM544" s="136"/>
    </row>
    <row r="545" spans="1:39" ht="18.75" customHeight="1">
      <c r="A545" s="131"/>
      <c r="B545" s="125">
        <v>543</v>
      </c>
      <c r="C545" s="126" t="e">
        <f ca="1">IF(OR(H545&lt;&gt;"", J545&lt;&gt;"", O545&lt;&gt;""),
    _xludf.TEXTJOIN("-", TRUE,
        IF(H545="NO CONFORMIDAD", "NC", IF(H545="OBSERVACIÓN", "OB", "Error")),I545,
IF(O545="CORRECCIÓN", "C", IF(O545="ACCIÓN CORRECTIVA", "AC", IF(O545="ACCIÓN DE MEJORA", "AM","Error"))),
        VLOOKUP(E545, Opciones!A$1:B$13, 2, FALSE),
        VLOOKUP(M545, Opciones!D$1:E$92, 2, FALSE),
        YEAR(G545)
    ),
"")</f>
        <v>#NAME?</v>
      </c>
      <c r="D545" s="126" t="e">
        <f t="shared" ca="1" si="6"/>
        <v>#NAME?</v>
      </c>
      <c r="E545" s="96" t="s">
        <v>1212</v>
      </c>
      <c r="F545" s="127" t="str">
        <f t="shared" si="27"/>
        <v>RESULTADO DE INDICADORES PROCESO DE ADMINISTRACIÓN Y MANEJO DE ÁREAS PROTEGIDAS - PARQUE NACIONAL NATURAL SUMAPAZ VIGENCIA 2024</v>
      </c>
      <c r="G545" s="128">
        <v>45310</v>
      </c>
      <c r="H545" s="129" t="s">
        <v>45</v>
      </c>
      <c r="I545" s="187">
        <v>1</v>
      </c>
      <c r="J545" s="127" t="s">
        <v>1641</v>
      </c>
      <c r="K545" s="127" t="s">
        <v>1642</v>
      </c>
      <c r="L545" s="129" t="s">
        <v>48</v>
      </c>
      <c r="M545" s="129" t="s">
        <v>1643</v>
      </c>
      <c r="N545" s="129" t="s">
        <v>50</v>
      </c>
      <c r="O545" s="126" t="s">
        <v>87</v>
      </c>
      <c r="P545" s="127" t="s">
        <v>1647</v>
      </c>
      <c r="Q545" s="130">
        <v>45426</v>
      </c>
      <c r="R545" s="130">
        <v>45626</v>
      </c>
      <c r="S545" s="131"/>
      <c r="T545" s="132"/>
      <c r="U545" s="133" t="s">
        <v>135</v>
      </c>
      <c r="V545" s="133" t="s">
        <v>90</v>
      </c>
      <c r="W545" s="133">
        <v>2</v>
      </c>
      <c r="AA545" s="134"/>
      <c r="AB545" s="131"/>
      <c r="AC545" s="126"/>
      <c r="AD545" s="134"/>
      <c r="AE545" s="134" t="str">
        <f t="shared" ca="1" si="2"/>
        <v/>
      </c>
      <c r="AF545" s="137"/>
      <c r="AG545" s="126"/>
      <c r="AH545" s="126"/>
      <c r="AI545" s="126"/>
      <c r="AJ545" s="126">
        <f t="shared" ca="1" si="3"/>
        <v>-122</v>
      </c>
      <c r="AK545" s="126" t="e">
        <f t="shared" ca="1" si="26"/>
        <v>#NAME?</v>
      </c>
      <c r="AL545" s="124"/>
      <c r="AM545" s="136"/>
    </row>
    <row r="546" spans="1:39" ht="18.75" customHeight="1">
      <c r="A546" s="127" t="s">
        <v>77</v>
      </c>
      <c r="B546" s="125">
        <v>544</v>
      </c>
      <c r="C546" s="126" t="e">
        <f ca="1">IF(OR(H546&lt;&gt;"", J546&lt;&gt;"", O546&lt;&gt;""),
    _xludf.TEXTJOIN("-", TRUE,
        IF(H546="NO CONFORMIDAD", "NC", IF(H546="OBSERVACIÓN", "OB", "Error")),I546,
IF(O546="CORRECCIÓN", "C", IF(O546="ACCIÓN CORRECTIVA", "AC", IF(O546="ACCIÓN DE MEJORA", "AM","Error"))),
        VLOOKUP(E546, Opciones!A$1:B$13, 2, FALSE),
        VLOOKUP(M546, Opciones!D$1:E$92, 2, FALSE),
        YEAR(G546)
    ),
"")</f>
        <v>#NAME?</v>
      </c>
      <c r="D546" s="126" t="e">
        <f t="shared" ca="1" si="6"/>
        <v>#NAME?</v>
      </c>
      <c r="E546" s="96" t="s">
        <v>1648</v>
      </c>
      <c r="F546" s="127" t="str">
        <f t="shared" si="27"/>
        <v>ANÁLISIS DE PQRS PROCESO DE SERVICIO AL CIUDADANO - DIRECCIÓN TERRITORIAL AMAZONÍA VIGENCIA 2023</v>
      </c>
      <c r="G546" s="128">
        <v>45252</v>
      </c>
      <c r="H546" s="129" t="s">
        <v>45</v>
      </c>
      <c r="I546" s="187">
        <v>20</v>
      </c>
      <c r="J546" s="127" t="s">
        <v>1649</v>
      </c>
      <c r="K546" s="127" t="s">
        <v>1650</v>
      </c>
      <c r="L546" s="129" t="s">
        <v>653</v>
      </c>
      <c r="M546" s="129" t="s">
        <v>81</v>
      </c>
      <c r="N546" s="129" t="s">
        <v>444</v>
      </c>
      <c r="O546" s="126" t="s">
        <v>87</v>
      </c>
      <c r="P546" s="127" t="s">
        <v>1651</v>
      </c>
      <c r="Q546" s="130">
        <v>45488</v>
      </c>
      <c r="R546" s="130">
        <v>45589</v>
      </c>
      <c r="S546" s="131"/>
      <c r="T546" s="132"/>
      <c r="U546" s="133" t="s">
        <v>1652</v>
      </c>
      <c r="V546" s="133" t="s">
        <v>90</v>
      </c>
      <c r="W546" s="133">
        <v>50</v>
      </c>
      <c r="AA546" s="134"/>
      <c r="AB546" s="131"/>
      <c r="AC546" s="126"/>
      <c r="AD546" s="134"/>
      <c r="AE546" s="134" t="str">
        <f t="shared" ca="1" si="2"/>
        <v/>
      </c>
      <c r="AF546" s="137"/>
      <c r="AG546" s="126"/>
      <c r="AH546" s="126"/>
      <c r="AI546" s="126"/>
      <c r="AJ546" s="126">
        <f t="shared" ca="1" si="3"/>
        <v>-159</v>
      </c>
      <c r="AK546" s="126" t="e">
        <f t="shared" ca="1" si="26"/>
        <v>#NAME?</v>
      </c>
      <c r="AL546" s="124"/>
      <c r="AM546" s="136"/>
    </row>
    <row r="547" spans="1:39" ht="18.75" customHeight="1">
      <c r="A547" s="127" t="s">
        <v>77</v>
      </c>
      <c r="B547" s="125">
        <v>545</v>
      </c>
      <c r="C547" s="126" t="e">
        <f ca="1">IF(OR(H547&lt;&gt;"", J547&lt;&gt;"", O547&lt;&gt;""),
    _xludf.TEXTJOIN("-", TRUE,
        IF(H547="NO CONFORMIDAD", "NC", IF(H547="OBSERVACIÓN", "OB", "Error")),I547,
IF(O547="CORRECCIÓN", "C", IF(O547="ACCIÓN CORRECTIVA", "AC", IF(O547="ACCIÓN DE MEJORA", "AM","Error"))),
        VLOOKUP(E547, Opciones!A$1:B$13, 2, FALSE),
        VLOOKUP(M547, Opciones!D$1:E$92, 2, FALSE),
        YEAR(G547)
    ),
"")</f>
        <v>#NAME?</v>
      </c>
      <c r="D547" s="126" t="e">
        <f t="shared" ca="1" si="6"/>
        <v>#NAME?</v>
      </c>
      <c r="E547" s="96" t="s">
        <v>1648</v>
      </c>
      <c r="F547" s="127" t="str">
        <f t="shared" si="27"/>
        <v>ANÁLISIS DE PQRS PROCESO DE SERVICIO AL CIUDADANO - DIRECCIÓN TERRITORIAL AMAZONÍA VIGENCIA 2023</v>
      </c>
      <c r="G547" s="128">
        <v>45252</v>
      </c>
      <c r="H547" s="129" t="s">
        <v>45</v>
      </c>
      <c r="I547" s="187">
        <v>20</v>
      </c>
      <c r="J547" s="127" t="s">
        <v>1649</v>
      </c>
      <c r="K547" s="127" t="s">
        <v>1650</v>
      </c>
      <c r="L547" s="129" t="s">
        <v>653</v>
      </c>
      <c r="M547" s="129" t="s">
        <v>81</v>
      </c>
      <c r="N547" s="129" t="s">
        <v>444</v>
      </c>
      <c r="O547" s="126" t="s">
        <v>51</v>
      </c>
      <c r="P547" s="127" t="s">
        <v>1653</v>
      </c>
      <c r="Q547" s="130">
        <v>45488</v>
      </c>
      <c r="R547" s="130">
        <v>45637</v>
      </c>
      <c r="S547" s="131"/>
      <c r="T547" s="132"/>
      <c r="U547" s="133" t="s">
        <v>1654</v>
      </c>
      <c r="V547" s="133" t="s">
        <v>84</v>
      </c>
      <c r="W547" s="133">
        <v>0.3</v>
      </c>
      <c r="AA547" s="134"/>
      <c r="AB547" s="131"/>
      <c r="AC547" s="126"/>
      <c r="AD547" s="134"/>
      <c r="AE547" s="134" t="str">
        <f t="shared" ca="1" si="2"/>
        <v/>
      </c>
      <c r="AF547" s="137"/>
      <c r="AG547" s="126"/>
      <c r="AH547" s="126"/>
      <c r="AI547" s="126"/>
      <c r="AJ547" s="126">
        <f t="shared" ca="1" si="3"/>
        <v>-111</v>
      </c>
      <c r="AK547" s="126" t="e">
        <f t="shared" ca="1" si="26"/>
        <v>#NAME?</v>
      </c>
      <c r="AL547" s="124"/>
      <c r="AM547" s="136"/>
    </row>
    <row r="548" spans="1:39" ht="18.75" customHeight="1">
      <c r="A548" s="127" t="s">
        <v>99</v>
      </c>
      <c r="B548" s="125">
        <v>546</v>
      </c>
      <c r="C548" s="126" t="e">
        <f ca="1">IF(OR(H548&lt;&gt;"", J548&lt;&gt;"", O548&lt;&gt;""),
    _xludf.TEXTJOIN("-", TRUE,
        IF(H548="NO CONFORMIDAD", "NC", IF(H548="OBSERVACIÓN", "OB", "Error")),I548,
IF(O548="CORRECCIÓN", "C", IF(O548="ACCIÓN CORRECTIVA", "AC", IF(O548="ACCIÓN DE MEJORA", "AM","Error"))),
        VLOOKUP(E548, Opciones!A$1:B$13, 2, FALSE),
        VLOOKUP(M548, Opciones!D$1:E$92, 2, FALSE),
        YEAR(G548)
    ),
"")</f>
        <v>#NAME?</v>
      </c>
      <c r="D548" s="126" t="e">
        <f t="shared" ca="1" si="6"/>
        <v>#NAME?</v>
      </c>
      <c r="E548" s="96" t="s">
        <v>44</v>
      </c>
      <c r="F548" s="127" t="str">
        <f t="shared" si="27"/>
        <v>AUDITORÍA INTERNA PROCESO DE RECURSOS FÍSICOS E INFRAESTRUCTURA - DIRECCIÓN TERRITORIAL ANDES NORORIENTALES VIGENCIA 2023</v>
      </c>
      <c r="G548" s="128">
        <v>45254</v>
      </c>
      <c r="H548" s="129" t="s">
        <v>45</v>
      </c>
      <c r="I548" s="187">
        <v>3</v>
      </c>
      <c r="J548" s="127" t="s">
        <v>1655</v>
      </c>
      <c r="K548" s="127" t="s">
        <v>1656</v>
      </c>
      <c r="L548" s="129" t="s">
        <v>132</v>
      </c>
      <c r="M548" s="129" t="s">
        <v>589</v>
      </c>
      <c r="N548" s="129" t="s">
        <v>444</v>
      </c>
      <c r="O548" s="126" t="s">
        <v>51</v>
      </c>
      <c r="P548" s="127" t="s">
        <v>1657</v>
      </c>
      <c r="Q548" s="130">
        <v>45488</v>
      </c>
      <c r="R548" s="130">
        <v>45534</v>
      </c>
      <c r="S548" s="131"/>
      <c r="T548" s="132"/>
      <c r="U548" s="133" t="s">
        <v>460</v>
      </c>
      <c r="V548" s="133" t="s">
        <v>90</v>
      </c>
      <c r="W548" s="133">
        <v>1</v>
      </c>
      <c r="AA548" s="134"/>
      <c r="AB548" s="131"/>
      <c r="AC548" s="126"/>
      <c r="AD548" s="134"/>
      <c r="AE548" s="134" t="str">
        <f t="shared" ca="1" si="2"/>
        <v/>
      </c>
      <c r="AF548" s="137"/>
      <c r="AG548" s="126"/>
      <c r="AH548" s="126"/>
      <c r="AI548" s="126"/>
      <c r="AJ548" s="126">
        <f t="shared" ca="1" si="3"/>
        <v>-214</v>
      </c>
      <c r="AK548" s="126" t="e">
        <f t="shared" ca="1" si="26"/>
        <v>#NAME?</v>
      </c>
      <c r="AL548" s="124" t="s">
        <v>1658</v>
      </c>
      <c r="AM548" s="136"/>
    </row>
    <row r="549" spans="1:39" ht="18.75" customHeight="1">
      <c r="A549" s="127" t="s">
        <v>99</v>
      </c>
      <c r="B549" s="125">
        <v>547</v>
      </c>
      <c r="C549" s="126" t="e">
        <f ca="1">IF(OR(H549&lt;&gt;"", J549&lt;&gt;"", O549&lt;&gt;""),
    _xludf.TEXTJOIN("-", TRUE,
        IF(H549="NO CONFORMIDAD", "NC", IF(H549="OBSERVACIÓN", "OB", "Error")),I549,
IF(O549="CORRECCIÓN", "C", IF(O549="ACCIÓN CORRECTIVA", "AC", IF(O549="ACCIÓN DE MEJORA", "AM","Error"))),
        VLOOKUP(E549, Opciones!A$1:B$13, 2, FALSE),
        VLOOKUP(M549, Opciones!D$1:E$92, 2, FALSE),
        YEAR(G549)
    ),
"")</f>
        <v>#NAME?</v>
      </c>
      <c r="D549" s="126" t="e">
        <f t="shared" ca="1" si="6"/>
        <v>#NAME?</v>
      </c>
      <c r="E549" s="96" t="s">
        <v>44</v>
      </c>
      <c r="F549" s="127" t="str">
        <f t="shared" si="27"/>
        <v>AUDITORÍA INTERNA PROCESO DE RECURSOS FÍSICOS E INFRAESTRUCTURA - DIRECCIÓN TERRITORIAL ANDES NORORIENTALES VIGENCIA 2023</v>
      </c>
      <c r="G549" s="128">
        <v>45254</v>
      </c>
      <c r="H549" s="129" t="s">
        <v>45</v>
      </c>
      <c r="I549" s="187">
        <v>3</v>
      </c>
      <c r="J549" s="127" t="s">
        <v>1655</v>
      </c>
      <c r="K549" s="127" t="s">
        <v>1656</v>
      </c>
      <c r="L549" s="129" t="s">
        <v>132</v>
      </c>
      <c r="M549" s="129" t="s">
        <v>589</v>
      </c>
      <c r="N549" s="129" t="s">
        <v>444</v>
      </c>
      <c r="O549" s="126" t="s">
        <v>87</v>
      </c>
      <c r="P549" s="127" t="s">
        <v>1659</v>
      </c>
      <c r="Q549" s="130">
        <v>45488</v>
      </c>
      <c r="R549" s="130">
        <v>45534</v>
      </c>
      <c r="S549" s="131"/>
      <c r="T549" s="132"/>
      <c r="U549" s="133" t="s">
        <v>1660</v>
      </c>
      <c r="V549" s="133" t="s">
        <v>90</v>
      </c>
      <c r="W549" s="133">
        <v>1</v>
      </c>
      <c r="AA549" s="134"/>
      <c r="AB549" s="131"/>
      <c r="AC549" s="126"/>
      <c r="AD549" s="134"/>
      <c r="AE549" s="134" t="str">
        <f t="shared" ca="1" si="2"/>
        <v/>
      </c>
      <c r="AF549" s="137"/>
      <c r="AG549" s="126"/>
      <c r="AH549" s="126"/>
      <c r="AI549" s="126"/>
      <c r="AJ549" s="126">
        <f t="shared" ca="1" si="3"/>
        <v>-214</v>
      </c>
      <c r="AK549" s="126" t="e">
        <f t="shared" ca="1" si="26"/>
        <v>#NAME?</v>
      </c>
      <c r="AL549" s="124" t="s">
        <v>1658</v>
      </c>
      <c r="AM549" s="136"/>
    </row>
    <row r="550" spans="1:39" ht="18.75" customHeight="1">
      <c r="A550" s="127" t="s">
        <v>114</v>
      </c>
      <c r="B550" s="125">
        <v>548</v>
      </c>
      <c r="C550" s="126" t="e">
        <f ca="1">IF(OR(H550&lt;&gt;"", J550&lt;&gt;"", O550&lt;&gt;""),
    _xludf.TEXTJOIN("-", TRUE,
        IF(H550="NO CONFORMIDAD", "NC", IF(H550="OBSERVACIÓN", "OB", "Error")),I550,
IF(O550="CORRECCIÓN", "C", IF(O550="ACCIÓN CORRECTIVA", "AC", IF(O550="ACCIÓN DE MEJORA", "AM","Error"))),
        VLOOKUP(E550, Opciones!A$1:B$13, 2, FALSE),
        VLOOKUP(M550, Opciones!D$1:E$92, 2, FALSE),
        YEAR(G550)
    ),
"")</f>
        <v>#NAME?</v>
      </c>
      <c r="D550" s="126" t="e">
        <f t="shared" ca="1" si="6"/>
        <v>#NAME?</v>
      </c>
      <c r="E550" s="96" t="s">
        <v>1648</v>
      </c>
      <c r="F550" s="127" t="str">
        <f t="shared" si="27"/>
        <v>ANÁLISIS DE PQRS PROCESO DE SERVICIO AL CIUDADANO - DIRECCIÓN TERRITORIAL ANDES OCCIDENTALES VIGENCIA 2023</v>
      </c>
      <c r="G550" s="128">
        <v>45160</v>
      </c>
      <c r="H550" s="129" t="s">
        <v>45</v>
      </c>
      <c r="I550" s="187">
        <v>1</v>
      </c>
      <c r="J550" s="142" t="s">
        <v>1661</v>
      </c>
      <c r="K550" s="142" t="s">
        <v>1662</v>
      </c>
      <c r="L550" s="129" t="s">
        <v>653</v>
      </c>
      <c r="M550" s="129" t="s">
        <v>212</v>
      </c>
      <c r="N550" s="129" t="s">
        <v>444</v>
      </c>
      <c r="O550" s="126" t="s">
        <v>87</v>
      </c>
      <c r="P550" s="142" t="s">
        <v>1663</v>
      </c>
      <c r="Q550" s="130">
        <v>45160</v>
      </c>
      <c r="R550" s="130">
        <v>45260</v>
      </c>
      <c r="S550" s="131"/>
      <c r="T550" s="132"/>
      <c r="U550" s="133" t="s">
        <v>1664</v>
      </c>
      <c r="V550" s="133" t="s">
        <v>84</v>
      </c>
      <c r="W550" s="133">
        <v>100</v>
      </c>
      <c r="X550" s="195">
        <v>45293</v>
      </c>
      <c r="Y550" s="127" t="s">
        <v>1665</v>
      </c>
      <c r="AA550" s="134"/>
      <c r="AB550" s="142" t="s">
        <v>142</v>
      </c>
      <c r="AC550" s="126" t="s">
        <v>50</v>
      </c>
      <c r="AD550" s="134"/>
      <c r="AE550" s="134" t="str">
        <f t="shared" ca="1" si="2"/>
        <v/>
      </c>
      <c r="AF550" s="137">
        <v>1</v>
      </c>
      <c r="AG550" s="126"/>
      <c r="AH550" s="126"/>
      <c r="AI550" s="130"/>
      <c r="AJ550" s="126" t="str">
        <f t="shared" ca="1" si="3"/>
        <v>CUMPLIDA</v>
      </c>
      <c r="AK550" s="126" t="e">
        <f t="shared" ca="1" si="26"/>
        <v>#NAME?</v>
      </c>
      <c r="AL550" s="124" t="s">
        <v>1666</v>
      </c>
      <c r="AM550" s="141">
        <v>45551</v>
      </c>
    </row>
    <row r="551" spans="1:39" ht="18.75" customHeight="1">
      <c r="A551" s="127" t="s">
        <v>114</v>
      </c>
      <c r="B551" s="125">
        <v>549</v>
      </c>
      <c r="C551" s="126" t="e">
        <f ca="1">IF(OR(H551&lt;&gt;"", J551&lt;&gt;"", O551&lt;&gt;""),
    _xludf.TEXTJOIN("-", TRUE,
        IF(H551="NO CONFORMIDAD", "NC", IF(H551="OBSERVACIÓN", "OB", "Error")),I551,
IF(O551="CORRECCIÓN", "C", IF(O551="ACCIÓN CORRECTIVA", "AC", IF(O551="ACCIÓN DE MEJORA", "AM","Error"))),
        VLOOKUP(E551, Opciones!A$1:B$13, 2, FALSE),
        VLOOKUP(M551, Opciones!D$1:E$92, 2, FALSE),
        YEAR(G551)
    ),
"")</f>
        <v>#NAME?</v>
      </c>
      <c r="D551" s="126" t="e">
        <f t="shared" ca="1" si="6"/>
        <v>#NAME?</v>
      </c>
      <c r="E551" s="96" t="s">
        <v>1648</v>
      </c>
      <c r="F551" s="127" t="str">
        <f t="shared" si="27"/>
        <v>ANÁLISIS DE PQRS PROCESO DE SERVICIO AL CIUDADANO - DIRECCIÓN TERRITORIAL ANDES OCCIDENTALES VIGENCIA 2023</v>
      </c>
      <c r="G551" s="128">
        <v>45160</v>
      </c>
      <c r="H551" s="129" t="s">
        <v>45</v>
      </c>
      <c r="I551" s="187">
        <v>2</v>
      </c>
      <c r="J551" s="142" t="s">
        <v>1661</v>
      </c>
      <c r="K551" s="142" t="s">
        <v>1662</v>
      </c>
      <c r="L551" s="129" t="s">
        <v>653</v>
      </c>
      <c r="M551" s="129" t="s">
        <v>212</v>
      </c>
      <c r="N551" s="129" t="s">
        <v>444</v>
      </c>
      <c r="O551" s="126" t="s">
        <v>87</v>
      </c>
      <c r="P551" s="142" t="s">
        <v>1667</v>
      </c>
      <c r="Q551" s="130">
        <v>45160</v>
      </c>
      <c r="R551" s="130">
        <v>45260</v>
      </c>
      <c r="S551" s="131"/>
      <c r="T551" s="132"/>
      <c r="U551" s="133" t="s">
        <v>485</v>
      </c>
      <c r="V551" s="133" t="s">
        <v>90</v>
      </c>
      <c r="W551" s="133">
        <v>1</v>
      </c>
      <c r="X551" s="195">
        <v>45293</v>
      </c>
      <c r="Y551" s="127" t="s">
        <v>1668</v>
      </c>
      <c r="AA551" s="134"/>
      <c r="AB551" s="142" t="s">
        <v>142</v>
      </c>
      <c r="AC551" s="126" t="s">
        <v>50</v>
      </c>
      <c r="AD551" s="134"/>
      <c r="AE551" s="134" t="str">
        <f t="shared" ca="1" si="2"/>
        <v/>
      </c>
      <c r="AF551" s="137">
        <v>1</v>
      </c>
      <c r="AG551" s="126"/>
      <c r="AH551" s="126"/>
      <c r="AI551" s="130"/>
      <c r="AJ551" s="126" t="str">
        <f t="shared" ca="1" si="3"/>
        <v>CUMPLIDA</v>
      </c>
      <c r="AK551" s="126" t="e">
        <f t="shared" ca="1" si="26"/>
        <v>#NAME?</v>
      </c>
      <c r="AL551" s="124" t="s">
        <v>1669</v>
      </c>
      <c r="AM551" s="141">
        <v>45551</v>
      </c>
    </row>
    <row r="552" spans="1:39" ht="18.75" customHeight="1">
      <c r="A552" s="131"/>
      <c r="B552" s="125">
        <v>550</v>
      </c>
      <c r="C552" s="126" t="e">
        <f ca="1">IF(OR(H552&lt;&gt;"", J552&lt;&gt;"", O552&lt;&gt;""),
    _xludf.TEXTJOIN("-", TRUE,
        IF(H552="NO CONFORMIDAD", "NC", IF(H552="OBSERVACIÓN", "OB", "Error")),I552,
IF(O552="CORRECCIÓN", "C", IF(O552="ACCIÓN CORRECTIVA", "AC", IF(O552="ACCIÓN DE MEJORA", "AM","Error"))),
        VLOOKUP(E552, Opciones!A$1:B$13, 2, FALSE),
        VLOOKUP(M552, Opciones!D$1:E$92, 2, FALSE),
        YEAR(G552)
    ),
"")</f>
        <v>#NAME?</v>
      </c>
      <c r="D552" s="126" t="e">
        <f t="shared" ca="1" si="6"/>
        <v>#NAME?</v>
      </c>
      <c r="E552" s="96" t="s">
        <v>1648</v>
      </c>
      <c r="F552" s="127" t="str">
        <f t="shared" si="27"/>
        <v>ANÁLISIS DE PQRS PROCESO DE SERVICIO AL CIUDADANO - PARQUE NACIONAL NATURAL CHINGAZA VIGENCIA 2023</v>
      </c>
      <c r="G552" s="128">
        <v>45218</v>
      </c>
      <c r="H552" s="129" t="s">
        <v>45</v>
      </c>
      <c r="I552" s="187">
        <v>2</v>
      </c>
      <c r="J552" s="127" t="s">
        <v>1670</v>
      </c>
      <c r="K552" s="127" t="s">
        <v>1670</v>
      </c>
      <c r="L552" s="129" t="s">
        <v>653</v>
      </c>
      <c r="M552" s="129" t="s">
        <v>1671</v>
      </c>
      <c r="N552" s="129" t="s">
        <v>444</v>
      </c>
      <c r="O552" s="126" t="s">
        <v>87</v>
      </c>
      <c r="P552" s="127" t="s">
        <v>1672</v>
      </c>
      <c r="Q552" s="130">
        <v>48906</v>
      </c>
      <c r="R552" s="130">
        <v>45473</v>
      </c>
      <c r="S552" s="131"/>
      <c r="T552" s="132"/>
      <c r="U552" s="133" t="s">
        <v>1673</v>
      </c>
      <c r="V552" s="133" t="s">
        <v>90</v>
      </c>
      <c r="W552" s="133">
        <v>1</v>
      </c>
      <c r="AA552" s="134"/>
      <c r="AB552" s="127" t="s">
        <v>1674</v>
      </c>
      <c r="AC552" s="126"/>
      <c r="AD552" s="134"/>
      <c r="AE552" s="134" t="str">
        <f t="shared" ca="1" si="2"/>
        <v/>
      </c>
      <c r="AF552" s="137"/>
      <c r="AG552" s="126"/>
      <c r="AH552" s="126"/>
      <c r="AI552" s="134"/>
      <c r="AJ552" s="126">
        <f t="shared" ca="1" si="3"/>
        <v>-275</v>
      </c>
      <c r="AK552" s="126" t="e">
        <f t="shared" ca="1" si="26"/>
        <v>#NAME?</v>
      </c>
      <c r="AL552" s="124" t="s">
        <v>1675</v>
      </c>
      <c r="AM552" s="136"/>
    </row>
    <row r="553" spans="1:39" ht="18.75" customHeight="1">
      <c r="A553" s="131"/>
      <c r="B553" s="125">
        <v>551</v>
      </c>
      <c r="C553" s="126" t="e">
        <f ca="1">IF(OR(H553&lt;&gt;"", J553&lt;&gt;"", O553&lt;&gt;""),
    _xludf.TEXTJOIN("-", TRUE,
        IF(H553="NO CONFORMIDAD", "NC", IF(H553="OBSERVACIÓN", "OB", "Error")),I553,
IF(O553="CORRECCIÓN", "C", IF(O553="ACCIÓN CORRECTIVA", "AC", IF(O553="ACCIÓN DE MEJORA", "AM","Error"))),
        VLOOKUP(E553, Opciones!A$1:B$13, 2, FALSE),
        VLOOKUP(M553, Opciones!D$1:E$92, 2, FALSE),
        YEAR(G553)
    ),
"")</f>
        <v>#NAME?</v>
      </c>
      <c r="D553" s="126" t="e">
        <f t="shared" ca="1" si="6"/>
        <v>#NAME?</v>
      </c>
      <c r="E553" s="96" t="s">
        <v>1648</v>
      </c>
      <c r="F553" s="127" t="str">
        <f t="shared" si="27"/>
        <v>ANÁLISIS DE PQRS PROCESO DE SERVICIO AL CIUDADANO - PARQUE NACIONAL NATURAL CHINGAZA VIGENCIA 2023</v>
      </c>
      <c r="G553" s="128">
        <v>45218</v>
      </c>
      <c r="H553" s="129" t="s">
        <v>45</v>
      </c>
      <c r="I553" s="187">
        <v>2</v>
      </c>
      <c r="J553" s="127" t="s">
        <v>1670</v>
      </c>
      <c r="K553" s="127" t="s">
        <v>1670</v>
      </c>
      <c r="L553" s="129" t="s">
        <v>653</v>
      </c>
      <c r="M553" s="129" t="s">
        <v>1671</v>
      </c>
      <c r="N553" s="129" t="s">
        <v>444</v>
      </c>
      <c r="O553" s="126" t="s">
        <v>87</v>
      </c>
      <c r="P553" s="127" t="s">
        <v>1676</v>
      </c>
      <c r="Q553" s="130">
        <v>48906</v>
      </c>
      <c r="R553" s="130">
        <v>45473</v>
      </c>
      <c r="S553" s="131"/>
      <c r="T553" s="132"/>
      <c r="U553" s="133" t="s">
        <v>1673</v>
      </c>
      <c r="V553" s="133" t="s">
        <v>90</v>
      </c>
      <c r="W553" s="133">
        <v>1</v>
      </c>
      <c r="AA553" s="134"/>
      <c r="AB553" s="127" t="s">
        <v>1674</v>
      </c>
      <c r="AC553" s="126"/>
      <c r="AD553" s="134"/>
      <c r="AE553" s="134" t="str">
        <f t="shared" ca="1" si="2"/>
        <v/>
      </c>
      <c r="AF553" s="137"/>
      <c r="AG553" s="126"/>
      <c r="AH553" s="126"/>
      <c r="AI553" s="134"/>
      <c r="AJ553" s="126">
        <f t="shared" ca="1" si="3"/>
        <v>-275</v>
      </c>
      <c r="AK553" s="126" t="e">
        <f t="shared" ca="1" si="26"/>
        <v>#NAME?</v>
      </c>
      <c r="AL553" s="124" t="s">
        <v>1677</v>
      </c>
      <c r="AM553" s="136"/>
    </row>
    <row r="554" spans="1:39" ht="18.75" customHeight="1">
      <c r="A554" s="131"/>
      <c r="B554" s="125">
        <v>552</v>
      </c>
      <c r="C554" s="126" t="e">
        <f ca="1">IF(OR(H554&lt;&gt;"", J554&lt;&gt;"", O554&lt;&gt;""),
    _xludf.TEXTJOIN("-", TRUE,
        IF(H554="NO CONFORMIDAD", "NC", IF(H554="OBSERVACIÓN", "OB", "Error")),I554,
IF(O554="CORRECCIÓN", "C", IF(O554="ACCIÓN CORRECTIVA", "AC", IF(O554="ACCIÓN DE MEJORA", "AM","Error"))),
        VLOOKUP(E554, Opciones!A$1:B$13, 2, FALSE),
        VLOOKUP(M554, Opciones!D$1:E$92, 2, FALSE),
        YEAR(G554)
    ),
"")</f>
        <v>#NAME?</v>
      </c>
      <c r="D554" s="126" t="e">
        <f t="shared" ca="1" si="6"/>
        <v>#NAME?</v>
      </c>
      <c r="E554" s="96" t="s">
        <v>1648</v>
      </c>
      <c r="F554" s="127" t="str">
        <f t="shared" si="27"/>
        <v>ANÁLISIS DE PQRS PROCESO DE SERVICIO AL CIUDADANO - PARQUE NACIONAL NATURAL CHINGAZA VIGENCIA 2023</v>
      </c>
      <c r="G554" s="128">
        <v>45218</v>
      </c>
      <c r="H554" s="129" t="s">
        <v>45</v>
      </c>
      <c r="I554" s="187">
        <v>2</v>
      </c>
      <c r="J554" s="127" t="s">
        <v>1670</v>
      </c>
      <c r="K554" s="127" t="s">
        <v>1670</v>
      </c>
      <c r="L554" s="129" t="s">
        <v>653</v>
      </c>
      <c r="M554" s="129" t="s">
        <v>1671</v>
      </c>
      <c r="N554" s="129" t="s">
        <v>444</v>
      </c>
      <c r="O554" s="126" t="s">
        <v>87</v>
      </c>
      <c r="P554" s="127" t="s">
        <v>1678</v>
      </c>
      <c r="Q554" s="130">
        <v>48906</v>
      </c>
      <c r="R554" s="130">
        <v>45473</v>
      </c>
      <c r="S554" s="131"/>
      <c r="T554" s="132"/>
      <c r="U554" s="133" t="s">
        <v>1679</v>
      </c>
      <c r="V554" s="133" t="s">
        <v>84</v>
      </c>
      <c r="W554" s="133">
        <v>1</v>
      </c>
      <c r="AA554" s="134"/>
      <c r="AB554" s="127" t="s">
        <v>1674</v>
      </c>
      <c r="AC554" s="126"/>
      <c r="AD554" s="134"/>
      <c r="AE554" s="134" t="str">
        <f t="shared" ca="1" si="2"/>
        <v/>
      </c>
      <c r="AF554" s="137"/>
      <c r="AG554" s="126"/>
      <c r="AH554" s="126"/>
      <c r="AI554" s="134"/>
      <c r="AJ554" s="126">
        <f t="shared" ca="1" si="3"/>
        <v>-275</v>
      </c>
      <c r="AK554" s="126" t="e">
        <f t="shared" ca="1" si="26"/>
        <v>#NAME?</v>
      </c>
      <c r="AL554" s="124" t="s">
        <v>1680</v>
      </c>
      <c r="AM554" s="136"/>
    </row>
    <row r="555" spans="1:39" ht="18.75" customHeight="1">
      <c r="A555" s="142" t="s">
        <v>107</v>
      </c>
      <c r="B555" s="125">
        <v>553</v>
      </c>
      <c r="C555" s="126" t="e">
        <f ca="1">IF(OR(H555&lt;&gt;"", J555&lt;&gt;"", O555&lt;&gt;""),
    _xludf.TEXTJOIN("-", TRUE,
        IF(H555="NO CONFORMIDAD", "NC", IF(H555="OBSERVACIÓN", "OB", "Error")),I555,
IF(O555="CORRECCIÓN", "C", IF(O555="ACCIÓN CORRECTIVA", "AC", IF(O555="ACCIÓN DE MEJORA", "AM","Error"))),
        VLOOKUP(E555, Opciones!A$1:B$13, 2, FALSE),
        VLOOKUP(M555, Opciones!D$1:E$92, 2, FALSE),
        YEAR(G555)
    ),
"")</f>
        <v>#NAME?</v>
      </c>
      <c r="D555" s="126" t="e">
        <f t="shared" ca="1" si="6"/>
        <v>#NAME?</v>
      </c>
      <c r="E555" s="96" t="s">
        <v>1648</v>
      </c>
      <c r="F555" s="127" t="str">
        <f t="shared" si="27"/>
        <v>ANÁLISIS DE PQRS PROCESO DE SERVICIO AL CIUDADANO - DIRECCIÓN TERRITORIAL ORINOQUÍA VIGENCIA 2023</v>
      </c>
      <c r="G555" s="128">
        <v>45218</v>
      </c>
      <c r="H555" s="129" t="s">
        <v>45</v>
      </c>
      <c r="I555" s="187">
        <v>2</v>
      </c>
      <c r="J555" s="142" t="s">
        <v>1681</v>
      </c>
      <c r="K555" s="142" t="s">
        <v>1682</v>
      </c>
      <c r="L555" s="129" t="s">
        <v>653</v>
      </c>
      <c r="M555" s="129" t="s">
        <v>670</v>
      </c>
      <c r="N555" s="129" t="s">
        <v>444</v>
      </c>
      <c r="O555" s="126" t="s">
        <v>87</v>
      </c>
      <c r="P555" s="142" t="s">
        <v>1672</v>
      </c>
      <c r="Q555" s="130">
        <v>45251</v>
      </c>
      <c r="R555" s="130">
        <v>45473</v>
      </c>
      <c r="S555" s="131"/>
      <c r="T555" s="132"/>
      <c r="U555" s="133" t="s">
        <v>1673</v>
      </c>
      <c r="V555" s="133" t="s">
        <v>90</v>
      </c>
      <c r="W555" s="133">
        <v>1</v>
      </c>
      <c r="X555" s="195">
        <v>45471</v>
      </c>
      <c r="Y555" s="127" t="s">
        <v>1683</v>
      </c>
      <c r="AA555" s="134"/>
      <c r="AB555" s="142" t="s">
        <v>107</v>
      </c>
      <c r="AC555" s="126" t="s">
        <v>50</v>
      </c>
      <c r="AD555" s="134"/>
      <c r="AE555" s="134" t="str">
        <f t="shared" ca="1" si="2"/>
        <v/>
      </c>
      <c r="AF555" s="137">
        <v>1</v>
      </c>
      <c r="AG555" s="126" t="s">
        <v>50</v>
      </c>
      <c r="AH555" s="126" t="s">
        <v>50</v>
      </c>
      <c r="AI555" s="134"/>
      <c r="AJ555" s="126" t="str">
        <f t="shared" ca="1" si="3"/>
        <v>CUMPLIDA</v>
      </c>
      <c r="AK555" s="126" t="e">
        <f t="shared" ca="1" si="26"/>
        <v>#NAME?</v>
      </c>
      <c r="AL555" s="124" t="s">
        <v>1684</v>
      </c>
      <c r="AM555" s="141">
        <v>45551</v>
      </c>
    </row>
    <row r="556" spans="1:39" ht="18.75" customHeight="1">
      <c r="A556" s="142" t="s">
        <v>107</v>
      </c>
      <c r="B556" s="125">
        <v>554</v>
      </c>
      <c r="C556" s="126" t="e">
        <f ca="1">IF(OR(H556&lt;&gt;"", J556&lt;&gt;"", O556&lt;&gt;""),
    _xludf.TEXTJOIN("-", TRUE,
        IF(H556="NO CONFORMIDAD", "NC", IF(H556="OBSERVACIÓN", "OB", "Error")),I556,
IF(O556="CORRECCIÓN", "C", IF(O556="ACCIÓN CORRECTIVA", "AC", IF(O556="ACCIÓN DE MEJORA", "AM","Error"))),
        VLOOKUP(E556, Opciones!A$1:B$13, 2, FALSE),
        VLOOKUP(M556, Opciones!D$1:E$92, 2, FALSE),
        YEAR(G556)
    ),
"")</f>
        <v>#NAME?</v>
      </c>
      <c r="D556" s="126" t="e">
        <f t="shared" ca="1" si="6"/>
        <v>#NAME?</v>
      </c>
      <c r="E556" s="96" t="s">
        <v>1648</v>
      </c>
      <c r="F556" s="127" t="str">
        <f t="shared" si="27"/>
        <v>ANÁLISIS DE PQRS PROCESO DE SERVICIO AL CIUDADANO - DIRECCIÓN TERRITORIAL ORINOQUÍA VIGENCIA 2023</v>
      </c>
      <c r="G556" s="128">
        <v>45218</v>
      </c>
      <c r="H556" s="129" t="s">
        <v>45</v>
      </c>
      <c r="I556" s="187">
        <v>2</v>
      </c>
      <c r="J556" s="142" t="s">
        <v>1681</v>
      </c>
      <c r="K556" s="142" t="s">
        <v>1682</v>
      </c>
      <c r="L556" s="129" t="s">
        <v>653</v>
      </c>
      <c r="M556" s="129" t="s">
        <v>670</v>
      </c>
      <c r="N556" s="129" t="s">
        <v>444</v>
      </c>
      <c r="O556" s="126" t="s">
        <v>87</v>
      </c>
      <c r="P556" s="142" t="s">
        <v>1676</v>
      </c>
      <c r="Q556" s="130">
        <v>45251</v>
      </c>
      <c r="R556" s="130">
        <v>45473</v>
      </c>
      <c r="S556" s="131"/>
      <c r="T556" s="132"/>
      <c r="U556" s="133" t="s">
        <v>1673</v>
      </c>
      <c r="V556" s="133" t="s">
        <v>90</v>
      </c>
      <c r="W556" s="133">
        <v>1</v>
      </c>
      <c r="X556" s="195">
        <v>45471</v>
      </c>
      <c r="Y556" s="127" t="s">
        <v>1685</v>
      </c>
      <c r="AA556" s="134"/>
      <c r="AB556" s="142" t="s">
        <v>107</v>
      </c>
      <c r="AC556" s="126" t="s">
        <v>50</v>
      </c>
      <c r="AD556" s="134"/>
      <c r="AE556" s="134" t="str">
        <f t="shared" ca="1" si="2"/>
        <v/>
      </c>
      <c r="AF556" s="137">
        <v>1</v>
      </c>
      <c r="AG556" s="126" t="s">
        <v>50</v>
      </c>
      <c r="AH556" s="126" t="s">
        <v>50</v>
      </c>
      <c r="AI556" s="134"/>
      <c r="AJ556" s="126" t="str">
        <f t="shared" ca="1" si="3"/>
        <v>CUMPLIDA</v>
      </c>
      <c r="AK556" s="126" t="e">
        <f t="shared" ca="1" si="26"/>
        <v>#NAME?</v>
      </c>
      <c r="AL556" s="124" t="s">
        <v>1684</v>
      </c>
      <c r="AM556" s="141">
        <v>45551</v>
      </c>
    </row>
    <row r="557" spans="1:39" ht="18.75" customHeight="1">
      <c r="A557" s="142" t="s">
        <v>107</v>
      </c>
      <c r="B557" s="125">
        <v>555</v>
      </c>
      <c r="C557" s="126" t="e">
        <f ca="1">IF(OR(H557&lt;&gt;"", J557&lt;&gt;"", O557&lt;&gt;""),
    _xludf.TEXTJOIN("-", TRUE,
        IF(H557="NO CONFORMIDAD", "NC", IF(H557="OBSERVACIÓN", "OB", "Error")),I557,
IF(O557="CORRECCIÓN", "C", IF(O557="ACCIÓN CORRECTIVA", "AC", IF(O557="ACCIÓN DE MEJORA", "AM","Error"))),
        VLOOKUP(E557, Opciones!A$1:B$13, 2, FALSE),
        VLOOKUP(M557, Opciones!D$1:E$92, 2, FALSE),
        YEAR(G557)
    ),
"")</f>
        <v>#NAME?</v>
      </c>
      <c r="D557" s="126" t="e">
        <f t="shared" ca="1" si="6"/>
        <v>#NAME?</v>
      </c>
      <c r="E557" s="96" t="s">
        <v>1648</v>
      </c>
      <c r="F557" s="127" t="str">
        <f t="shared" si="27"/>
        <v>ANÁLISIS DE PQRS PROCESO DE SERVICIO AL CIUDADANO - DIRECCIÓN TERRITORIAL ORINOQUÍA VIGENCIA 2023</v>
      </c>
      <c r="G557" s="128">
        <v>45218</v>
      </c>
      <c r="H557" s="129" t="s">
        <v>45</v>
      </c>
      <c r="I557" s="187">
        <v>2</v>
      </c>
      <c r="J557" s="142" t="s">
        <v>1686</v>
      </c>
      <c r="K557" s="142" t="s">
        <v>1682</v>
      </c>
      <c r="L557" s="129" t="s">
        <v>653</v>
      </c>
      <c r="M557" s="129" t="s">
        <v>670</v>
      </c>
      <c r="N557" s="129" t="s">
        <v>444</v>
      </c>
      <c r="O557" s="126" t="s">
        <v>87</v>
      </c>
      <c r="P557" s="142" t="s">
        <v>1678</v>
      </c>
      <c r="Q557" s="130">
        <v>45251</v>
      </c>
      <c r="R557" s="130">
        <v>45473</v>
      </c>
      <c r="S557" s="131"/>
      <c r="T557" s="132"/>
      <c r="U557" s="133" t="s">
        <v>1687</v>
      </c>
      <c r="V557" s="133" t="s">
        <v>84</v>
      </c>
      <c r="W557" s="133">
        <v>1</v>
      </c>
      <c r="X557" s="195">
        <v>45471</v>
      </c>
      <c r="Y557" s="127" t="s">
        <v>1688</v>
      </c>
      <c r="AA557" s="134"/>
      <c r="AB557" s="142" t="s">
        <v>107</v>
      </c>
      <c r="AC557" s="126" t="s">
        <v>50</v>
      </c>
      <c r="AD557" s="134"/>
      <c r="AE557" s="134" t="str">
        <f t="shared" ca="1" si="2"/>
        <v/>
      </c>
      <c r="AF557" s="137">
        <v>1</v>
      </c>
      <c r="AG557" s="126" t="s">
        <v>50</v>
      </c>
      <c r="AH557" s="126" t="s">
        <v>50</v>
      </c>
      <c r="AI557" s="134"/>
      <c r="AJ557" s="126" t="str">
        <f t="shared" ca="1" si="3"/>
        <v>CUMPLIDA</v>
      </c>
      <c r="AK557" s="126" t="e">
        <f t="shared" ca="1" si="26"/>
        <v>#NAME?</v>
      </c>
      <c r="AL557" s="124" t="s">
        <v>1684</v>
      </c>
      <c r="AM557" s="141">
        <v>45551</v>
      </c>
    </row>
    <row r="558" spans="1:39" ht="18.75" customHeight="1">
      <c r="A558" s="127" t="s">
        <v>107</v>
      </c>
      <c r="B558" s="125">
        <v>556</v>
      </c>
      <c r="C558" s="126" t="e">
        <f ca="1">IF(OR(H558&lt;&gt;"", J558&lt;&gt;"", O558&lt;&gt;""),
    _xludf.TEXTJOIN("-", TRUE,
        IF(H558="NO CONFORMIDAD", "NC", IF(H558="OBSERVACIÓN", "OB", "Error")),I558,
IF(O558="CORRECCIÓN", "C", IF(O558="ACCIÓN CORRECTIVA", "AC", IF(O558="ACCIÓN DE MEJORA", "AM","Error"))),
        VLOOKUP(E558, Opciones!A$1:B$13, 2, FALSE),
        VLOOKUP(M558, Opciones!D$1:E$92, 2, FALSE),
        YEAR(G558)
    ),
"")</f>
        <v>#NAME?</v>
      </c>
      <c r="D558" s="126" t="e">
        <f t="shared" ca="1" si="6"/>
        <v>#NAME?</v>
      </c>
      <c r="E558" s="96" t="s">
        <v>44</v>
      </c>
      <c r="F558" s="127" t="str">
        <f t="shared" si="27"/>
        <v>AUDITORÍA INTERNA PROCESO DE RECURSOS FINANCIEROS - GRUPO DE PROCESOS CORPORATIVOS VIGENCIA 2022</v>
      </c>
      <c r="G558" s="128">
        <v>44902</v>
      </c>
      <c r="H558" s="129" t="s">
        <v>45</v>
      </c>
      <c r="I558" s="187">
        <v>1</v>
      </c>
      <c r="J558" s="127" t="s">
        <v>1164</v>
      </c>
      <c r="K558" s="127" t="s">
        <v>1165</v>
      </c>
      <c r="L558" s="129" t="s">
        <v>102</v>
      </c>
      <c r="M558" s="129" t="s">
        <v>333</v>
      </c>
      <c r="N558" s="129" t="s">
        <v>50</v>
      </c>
      <c r="O558" s="126" t="s">
        <v>87</v>
      </c>
      <c r="P558" s="127" t="s">
        <v>1689</v>
      </c>
      <c r="Q558" s="176">
        <v>45503</v>
      </c>
      <c r="R558" s="130">
        <v>45611</v>
      </c>
      <c r="S558" s="131"/>
      <c r="T558" s="132"/>
      <c r="U558" s="133" t="s">
        <v>424</v>
      </c>
      <c r="V558" s="133" t="s">
        <v>90</v>
      </c>
      <c r="W558" s="133">
        <v>1</v>
      </c>
      <c r="AA558" s="134"/>
      <c r="AB558" s="142" t="s">
        <v>99</v>
      </c>
      <c r="AC558" s="126" t="s">
        <v>50</v>
      </c>
      <c r="AD558" s="134"/>
      <c r="AE558" s="134" t="str">
        <f t="shared" ca="1" si="2"/>
        <v/>
      </c>
      <c r="AF558" s="137"/>
      <c r="AG558" s="126"/>
      <c r="AH558" s="126"/>
      <c r="AI558" s="134"/>
      <c r="AJ558" s="126">
        <f t="shared" ca="1" si="3"/>
        <v>-137</v>
      </c>
      <c r="AK558" s="126" t="e">
        <f t="shared" ca="1" si="26"/>
        <v>#NAME?</v>
      </c>
      <c r="AL558" s="124" t="s">
        <v>1690</v>
      </c>
      <c r="AM558" s="136">
        <v>45537</v>
      </c>
    </row>
    <row r="559" spans="1:39" ht="18.75" customHeight="1">
      <c r="A559" s="127" t="s">
        <v>107</v>
      </c>
      <c r="B559" s="125">
        <v>557</v>
      </c>
      <c r="C559" s="126" t="e">
        <f ca="1">IF(OR(H559&lt;&gt;"", J559&lt;&gt;"", O559&lt;&gt;""),
    _xludf.TEXTJOIN("-", TRUE,
        IF(H559="NO CONFORMIDAD", "NC", IF(H559="OBSERVACIÓN", "OB", "Error")),I559,
IF(O559="CORRECCIÓN", "C", IF(O559="ACCIÓN CORRECTIVA", "AC", IF(O559="ACCIÓN DE MEJORA", "AM","Error"))),
        VLOOKUP(E559, Opciones!A$1:B$13, 2, FALSE),
        VLOOKUP(M559, Opciones!D$1:E$92, 2, FALSE),
        YEAR(G559)
    ),
"")</f>
        <v>#NAME?</v>
      </c>
      <c r="D559" s="126" t="e">
        <f t="shared" ca="1" si="6"/>
        <v>#NAME?</v>
      </c>
      <c r="E559" s="96" t="s">
        <v>44</v>
      </c>
      <c r="F559" s="127" t="str">
        <f t="shared" si="27"/>
        <v>AUDITORÍA INTERNA PROCESO DE RECURSOS FINANCIEROS - GRUPO DE PROCESOS CORPORATIVOS VIGENCIA 2022</v>
      </c>
      <c r="G559" s="128">
        <v>44902</v>
      </c>
      <c r="H559" s="129" t="s">
        <v>45</v>
      </c>
      <c r="I559" s="187">
        <v>1</v>
      </c>
      <c r="J559" s="127" t="s">
        <v>1164</v>
      </c>
      <c r="L559" s="129" t="s">
        <v>102</v>
      </c>
      <c r="M559" s="129" t="s">
        <v>333</v>
      </c>
      <c r="N559" s="129" t="s">
        <v>50</v>
      </c>
      <c r="O559" s="126" t="s">
        <v>51</v>
      </c>
      <c r="P559" s="127" t="s">
        <v>1691</v>
      </c>
      <c r="Q559" s="176">
        <v>45503</v>
      </c>
      <c r="R559" s="130">
        <v>45611</v>
      </c>
      <c r="S559" s="131"/>
      <c r="T559" s="132"/>
      <c r="U559" s="133" t="s">
        <v>424</v>
      </c>
      <c r="V559" s="133" t="s">
        <v>90</v>
      </c>
      <c r="W559" s="133">
        <v>1</v>
      </c>
      <c r="AA559" s="134"/>
      <c r="AB559" s="142" t="s">
        <v>99</v>
      </c>
      <c r="AC559" s="126" t="s">
        <v>50</v>
      </c>
      <c r="AD559" s="134"/>
      <c r="AE559" s="134" t="str">
        <f t="shared" ca="1" si="2"/>
        <v/>
      </c>
      <c r="AF559" s="137"/>
      <c r="AG559" s="126"/>
      <c r="AH559" s="126"/>
      <c r="AI559" s="134"/>
      <c r="AJ559" s="126">
        <f t="shared" ca="1" si="3"/>
        <v>-137</v>
      </c>
      <c r="AK559" s="126" t="e">
        <f t="shared" ca="1" si="26"/>
        <v>#NAME?</v>
      </c>
      <c r="AL559" s="124" t="s">
        <v>1690</v>
      </c>
      <c r="AM559" s="136">
        <v>45537</v>
      </c>
    </row>
    <row r="560" spans="1:39" ht="18.75" customHeight="1">
      <c r="A560" s="127" t="s">
        <v>107</v>
      </c>
      <c r="B560" s="125">
        <v>558</v>
      </c>
      <c r="C560" s="126" t="e">
        <f ca="1">IF(OR(H560&lt;&gt;"", J560&lt;&gt;"", O560&lt;&gt;""),
    _xludf.TEXTJOIN("-", TRUE,
        IF(H560="NO CONFORMIDAD", "NC", IF(H560="OBSERVACIÓN", "OB", "Error")),I560,
IF(O560="CORRECCIÓN", "C", IF(O560="ACCIÓN CORRECTIVA", "AC", IF(O560="ACCIÓN DE MEJORA", "AM","Error"))),
        VLOOKUP(E560, Opciones!A$1:B$13, 2, FALSE),
        VLOOKUP(M560, Opciones!D$1:E$92, 2, FALSE),
        YEAR(G560)
    ),
"")</f>
        <v>#NAME?</v>
      </c>
      <c r="D560" s="126" t="e">
        <f t="shared" ca="1" si="6"/>
        <v>#NAME?</v>
      </c>
      <c r="E560" s="96" t="s">
        <v>44</v>
      </c>
      <c r="F560" s="127" t="str">
        <f t="shared" si="27"/>
        <v>AUDITORÍA INTERNA PROCESO DE RECURSOS FINANCIEROS - GRUPO DE PROCESOS CORPORATIVOS VIGENCIA 2022</v>
      </c>
      <c r="G560" s="128">
        <v>44902</v>
      </c>
      <c r="H560" s="129" t="s">
        <v>45</v>
      </c>
      <c r="I560" s="187">
        <v>2</v>
      </c>
      <c r="J560" s="127" t="s">
        <v>1170</v>
      </c>
      <c r="K560" s="127" t="s">
        <v>1165</v>
      </c>
      <c r="L560" s="129" t="s">
        <v>102</v>
      </c>
      <c r="M560" s="129" t="s">
        <v>333</v>
      </c>
      <c r="N560" s="129" t="s">
        <v>50</v>
      </c>
      <c r="O560" s="126" t="s">
        <v>87</v>
      </c>
      <c r="P560" s="127" t="s">
        <v>1689</v>
      </c>
      <c r="Q560" s="176">
        <v>45503</v>
      </c>
      <c r="R560" s="130">
        <v>45611</v>
      </c>
      <c r="S560" s="131"/>
      <c r="T560" s="132"/>
      <c r="U560" s="133" t="s">
        <v>1174</v>
      </c>
      <c r="V560" s="133" t="s">
        <v>90</v>
      </c>
      <c r="W560" s="133">
        <v>2</v>
      </c>
      <c r="AA560" s="134"/>
      <c r="AB560" s="142" t="s">
        <v>99</v>
      </c>
      <c r="AC560" s="126" t="s">
        <v>50</v>
      </c>
      <c r="AD560" s="134"/>
      <c r="AE560" s="134" t="str">
        <f t="shared" ca="1" si="2"/>
        <v/>
      </c>
      <c r="AF560" s="137"/>
      <c r="AG560" s="126"/>
      <c r="AH560" s="126"/>
      <c r="AI560" s="134"/>
      <c r="AJ560" s="126">
        <f t="shared" ca="1" si="3"/>
        <v>-137</v>
      </c>
      <c r="AK560" s="126" t="e">
        <f t="shared" ca="1" si="26"/>
        <v>#NAME?</v>
      </c>
      <c r="AL560" s="124" t="s">
        <v>1690</v>
      </c>
      <c r="AM560" s="136">
        <v>45537</v>
      </c>
    </row>
    <row r="561" spans="1:39" ht="18.75" customHeight="1">
      <c r="A561" s="127" t="s">
        <v>107</v>
      </c>
      <c r="B561" s="125">
        <v>559</v>
      </c>
      <c r="C561" s="126" t="e">
        <f ca="1">IF(OR(H561&lt;&gt;"", J561&lt;&gt;"", O561&lt;&gt;""),
    _xludf.TEXTJOIN("-", TRUE,
        IF(H561="NO CONFORMIDAD", "NC", IF(H561="OBSERVACIÓN", "OB", "Error")),I561,
IF(O561="CORRECCIÓN", "C", IF(O561="ACCIÓN CORRECTIVA", "AC", IF(O561="ACCIÓN DE MEJORA", "AM","Error"))),
        VLOOKUP(E561, Opciones!A$1:B$13, 2, FALSE),
        VLOOKUP(M561, Opciones!D$1:E$92, 2, FALSE),
        YEAR(G561)
    ),
"")</f>
        <v>#NAME?</v>
      </c>
      <c r="D561" s="126" t="e">
        <f t="shared" ca="1" si="6"/>
        <v>#NAME?</v>
      </c>
      <c r="E561" s="96" t="s">
        <v>44</v>
      </c>
      <c r="F561" s="127" t="str">
        <f t="shared" si="27"/>
        <v>AUDITORÍA INTERNA PROCESO DE RECURSOS FINANCIEROS - GRUPO DE PROCESOS CORPORATIVOS VIGENCIA 2022</v>
      </c>
      <c r="G561" s="128">
        <v>44902</v>
      </c>
      <c r="H561" s="129" t="s">
        <v>45</v>
      </c>
      <c r="I561" s="187">
        <v>2</v>
      </c>
      <c r="J561" s="127" t="s">
        <v>1170</v>
      </c>
      <c r="L561" s="129" t="s">
        <v>102</v>
      </c>
      <c r="M561" s="129" t="s">
        <v>333</v>
      </c>
      <c r="N561" s="129" t="s">
        <v>50</v>
      </c>
      <c r="O561" s="126" t="s">
        <v>51</v>
      </c>
      <c r="P561" s="127" t="s">
        <v>1173</v>
      </c>
      <c r="Q561" s="176">
        <v>45503</v>
      </c>
      <c r="R561" s="130">
        <v>45611</v>
      </c>
      <c r="S561" s="131"/>
      <c r="T561" s="132"/>
      <c r="U561" s="133" t="s">
        <v>1174</v>
      </c>
      <c r="V561" s="133" t="s">
        <v>90</v>
      </c>
      <c r="W561" s="133">
        <v>2</v>
      </c>
      <c r="AA561" s="134"/>
      <c r="AB561" s="142" t="s">
        <v>99</v>
      </c>
      <c r="AC561" s="126" t="s">
        <v>50</v>
      </c>
      <c r="AD561" s="134"/>
      <c r="AE561" s="134" t="str">
        <f t="shared" ca="1" si="2"/>
        <v/>
      </c>
      <c r="AF561" s="137"/>
      <c r="AG561" s="126"/>
      <c r="AH561" s="126"/>
      <c r="AI561" s="134"/>
      <c r="AJ561" s="126">
        <f t="shared" ca="1" si="3"/>
        <v>-137</v>
      </c>
      <c r="AK561" s="126" t="e">
        <f t="shared" ca="1" si="26"/>
        <v>#NAME?</v>
      </c>
      <c r="AL561" s="124" t="s">
        <v>1690</v>
      </c>
      <c r="AM561" s="136">
        <v>45537</v>
      </c>
    </row>
    <row r="562" spans="1:39" ht="18.75" customHeight="1">
      <c r="A562" s="127" t="s">
        <v>107</v>
      </c>
      <c r="B562" s="125">
        <v>560</v>
      </c>
      <c r="C562" s="126" t="e">
        <f ca="1">IF(OR(H562&lt;&gt;"", J562&lt;&gt;"", O562&lt;&gt;""),
    _xludf.TEXTJOIN("-", TRUE,
        IF(H562="NO CONFORMIDAD", "NC", IF(H562="OBSERVACIÓN", "OB", "Error")),I562,
IF(O562="CORRECCIÓN", "C", IF(O562="ACCIÓN CORRECTIVA", "AC", IF(O562="ACCIÓN DE MEJORA", "AM","Error"))),
        VLOOKUP(E562, Opciones!A$1:B$13, 2, FALSE),
        VLOOKUP(M562, Opciones!D$1:E$92, 2, FALSE),
        YEAR(G562)
    ),
"")</f>
        <v>#NAME?</v>
      </c>
      <c r="D562" s="126" t="e">
        <f t="shared" ca="1" si="6"/>
        <v>#NAME?</v>
      </c>
      <c r="E562" s="96" t="s">
        <v>44</v>
      </c>
      <c r="F562" s="127" t="str">
        <f t="shared" si="27"/>
        <v>AUDITORÍA INTERNA PROCESO DE RECURSOS FINANCIEROS - GRUPO DE PROCESOS CORPORATIVOS VIGENCIA 2022</v>
      </c>
      <c r="G562" s="128">
        <v>44902</v>
      </c>
      <c r="H562" s="129" t="s">
        <v>45</v>
      </c>
      <c r="I562" s="187">
        <v>3</v>
      </c>
      <c r="J562" s="127" t="s">
        <v>1175</v>
      </c>
      <c r="K562" s="127" t="s">
        <v>1165</v>
      </c>
      <c r="L562" s="129" t="s">
        <v>102</v>
      </c>
      <c r="M562" s="129" t="s">
        <v>333</v>
      </c>
      <c r="N562" s="129" t="s">
        <v>50</v>
      </c>
      <c r="O562" s="126" t="s">
        <v>87</v>
      </c>
      <c r="P562" s="127" t="s">
        <v>1689</v>
      </c>
      <c r="Q562" s="176">
        <v>45503</v>
      </c>
      <c r="R562" s="130">
        <v>45611</v>
      </c>
      <c r="S562" s="131"/>
      <c r="T562" s="132"/>
      <c r="U562" s="133" t="s">
        <v>1179</v>
      </c>
      <c r="V562" s="133" t="s">
        <v>90</v>
      </c>
      <c r="W562" s="133">
        <v>1</v>
      </c>
      <c r="AA562" s="134"/>
      <c r="AB562" s="142" t="s">
        <v>99</v>
      </c>
      <c r="AC562" s="126" t="s">
        <v>50</v>
      </c>
      <c r="AD562" s="134"/>
      <c r="AE562" s="134" t="str">
        <f t="shared" ca="1" si="2"/>
        <v/>
      </c>
      <c r="AF562" s="137"/>
      <c r="AG562" s="126"/>
      <c r="AH562" s="126"/>
      <c r="AI562" s="134"/>
      <c r="AJ562" s="126">
        <f t="shared" ca="1" si="3"/>
        <v>-137</v>
      </c>
      <c r="AK562" s="126" t="e">
        <f t="shared" ca="1" si="26"/>
        <v>#NAME?</v>
      </c>
      <c r="AL562" s="124" t="s">
        <v>1690</v>
      </c>
      <c r="AM562" s="136">
        <v>45537</v>
      </c>
    </row>
    <row r="563" spans="1:39" ht="18.75" customHeight="1">
      <c r="A563" s="127" t="s">
        <v>107</v>
      </c>
      <c r="B563" s="125">
        <v>561</v>
      </c>
      <c r="C563" s="126" t="e">
        <f ca="1">IF(OR(H563&lt;&gt;"", J563&lt;&gt;"", O563&lt;&gt;""),
    _xludf.TEXTJOIN("-", TRUE,
        IF(H563="NO CONFORMIDAD", "NC", IF(H563="OBSERVACIÓN", "OB", "Error")),I563,
IF(O563="CORRECCIÓN", "C", IF(O563="ACCIÓN CORRECTIVA", "AC", IF(O563="ACCIÓN DE MEJORA", "AM","Error"))),
        VLOOKUP(E563, Opciones!A$1:B$13, 2, FALSE),
        VLOOKUP(M563, Opciones!D$1:E$92, 2, FALSE),
        YEAR(G563)
    ),
"")</f>
        <v>#NAME?</v>
      </c>
      <c r="D563" s="126" t="e">
        <f t="shared" ca="1" si="6"/>
        <v>#NAME?</v>
      </c>
      <c r="E563" s="96" t="s">
        <v>44</v>
      </c>
      <c r="F563" s="127" t="str">
        <f t="shared" si="27"/>
        <v>AUDITORÍA INTERNA PROCESO DE RECURSOS FINANCIEROS - GRUPO DE PROCESOS CORPORATIVOS VIGENCIA 2022</v>
      </c>
      <c r="G563" s="128">
        <v>44902</v>
      </c>
      <c r="H563" s="129" t="s">
        <v>45</v>
      </c>
      <c r="I563" s="187">
        <v>3</v>
      </c>
      <c r="J563" s="127" t="s">
        <v>1175</v>
      </c>
      <c r="L563" s="129" t="s">
        <v>102</v>
      </c>
      <c r="M563" s="129" t="s">
        <v>333</v>
      </c>
      <c r="N563" s="129" t="s">
        <v>50</v>
      </c>
      <c r="O563" s="126" t="s">
        <v>51</v>
      </c>
      <c r="P563" s="127" t="s">
        <v>1178</v>
      </c>
      <c r="Q563" s="176">
        <v>45503</v>
      </c>
      <c r="R563" s="130">
        <v>45611</v>
      </c>
      <c r="S563" s="131"/>
      <c r="T563" s="132"/>
      <c r="U563" s="133" t="s">
        <v>1179</v>
      </c>
      <c r="V563" s="133" t="s">
        <v>90</v>
      </c>
      <c r="W563" s="133">
        <v>1</v>
      </c>
      <c r="AA563" s="134"/>
      <c r="AB563" s="142" t="s">
        <v>99</v>
      </c>
      <c r="AC563" s="126" t="s">
        <v>50</v>
      </c>
      <c r="AD563" s="134"/>
      <c r="AE563" s="134" t="str">
        <f t="shared" ca="1" si="2"/>
        <v/>
      </c>
      <c r="AF563" s="137"/>
      <c r="AG563" s="126"/>
      <c r="AH563" s="126"/>
      <c r="AI563" s="134"/>
      <c r="AJ563" s="126">
        <f t="shared" ca="1" si="3"/>
        <v>-137</v>
      </c>
      <c r="AK563" s="126" t="e">
        <f t="shared" ca="1" si="26"/>
        <v>#NAME?</v>
      </c>
      <c r="AL563" s="124" t="s">
        <v>1690</v>
      </c>
      <c r="AM563" s="136">
        <v>45537</v>
      </c>
    </row>
    <row r="564" spans="1:39" ht="18.75" customHeight="1">
      <c r="A564" s="127" t="s">
        <v>107</v>
      </c>
      <c r="B564" s="125">
        <v>562</v>
      </c>
      <c r="C564" s="126" t="e">
        <f ca="1">IF(OR(H564&lt;&gt;"", J564&lt;&gt;"", O564&lt;&gt;""),
    _xludf.TEXTJOIN("-", TRUE,
        IF(H564="NO CONFORMIDAD", "NC", IF(H564="OBSERVACIÓN", "OB", "Error")),I564,
IF(O564="CORRECCIÓN", "C", IF(O564="ACCIÓN CORRECTIVA", "AC", IF(O564="ACCIÓN DE MEJORA", "AM","Error"))),
        VLOOKUP(E564, Opciones!A$1:B$13, 2, FALSE),
        VLOOKUP(M564, Opciones!D$1:E$92, 2, FALSE),
        YEAR(G564)
    ),
"")</f>
        <v>#NAME?</v>
      </c>
      <c r="D564" s="126" t="e">
        <f t="shared" ca="1" si="6"/>
        <v>#NAME?</v>
      </c>
      <c r="E564" s="96" t="s">
        <v>44</v>
      </c>
      <c r="F564" s="127" t="str">
        <f t="shared" si="27"/>
        <v>AUDITORÍA INTERNA PROCESO DE RECURSOS FINANCIEROS - GRUPO DE PROCESOS CORPORATIVOS VIGENCIA 2022</v>
      </c>
      <c r="G564" s="128">
        <v>44902</v>
      </c>
      <c r="H564" s="129" t="s">
        <v>290</v>
      </c>
      <c r="I564" s="187">
        <v>4</v>
      </c>
      <c r="J564" s="127" t="s">
        <v>1180</v>
      </c>
      <c r="K564" s="127" t="s">
        <v>1165</v>
      </c>
      <c r="L564" s="129" t="s">
        <v>102</v>
      </c>
      <c r="M564" s="129" t="s">
        <v>333</v>
      </c>
      <c r="N564" s="129" t="s">
        <v>50</v>
      </c>
      <c r="O564" s="126" t="s">
        <v>87</v>
      </c>
      <c r="P564" s="127" t="s">
        <v>1689</v>
      </c>
      <c r="Q564" s="176">
        <v>45503</v>
      </c>
      <c r="R564" s="130">
        <v>45611</v>
      </c>
      <c r="S564" s="131"/>
      <c r="T564" s="132"/>
      <c r="U564" s="133" t="s">
        <v>424</v>
      </c>
      <c r="V564" s="133" t="s">
        <v>90</v>
      </c>
      <c r="W564" s="133">
        <v>1</v>
      </c>
      <c r="AA564" s="134"/>
      <c r="AB564" s="142" t="s">
        <v>99</v>
      </c>
      <c r="AC564" s="126" t="s">
        <v>50</v>
      </c>
      <c r="AD564" s="134"/>
      <c r="AE564" s="134" t="str">
        <f t="shared" ca="1" si="2"/>
        <v/>
      </c>
      <c r="AF564" s="137"/>
      <c r="AG564" s="126"/>
      <c r="AH564" s="126"/>
      <c r="AI564" s="134"/>
      <c r="AJ564" s="126">
        <f t="shared" ca="1" si="3"/>
        <v>-137</v>
      </c>
      <c r="AK564" s="126" t="e">
        <f t="shared" ca="1" si="26"/>
        <v>#NAME?</v>
      </c>
      <c r="AL564" s="124" t="s">
        <v>1690</v>
      </c>
      <c r="AM564" s="136">
        <v>45537</v>
      </c>
    </row>
    <row r="565" spans="1:39" ht="18.75" customHeight="1">
      <c r="A565" s="127" t="s">
        <v>107</v>
      </c>
      <c r="B565" s="125">
        <v>563</v>
      </c>
      <c r="C565" s="126" t="e">
        <f ca="1">IF(OR(H565&lt;&gt;"", J565&lt;&gt;"", O565&lt;&gt;""),
    _xludf.TEXTJOIN("-", TRUE,
        IF(H565="NO CONFORMIDAD", "NC", IF(H565="OBSERVACIÓN", "OB", "Error")),I565,
IF(O565="CORRECCIÓN", "C", IF(O565="ACCIÓN CORRECTIVA", "AC", IF(O565="ACCIÓN DE MEJORA", "AM","Error"))),
        VLOOKUP(E565, Opciones!A$1:B$13, 2, FALSE),
        VLOOKUP(M565, Opciones!D$1:E$92, 2, FALSE),
        YEAR(G565)
    ),
"")</f>
        <v>#NAME?</v>
      </c>
      <c r="D565" s="126" t="e">
        <f t="shared" ca="1" si="6"/>
        <v>#NAME?</v>
      </c>
      <c r="E565" s="96" t="s">
        <v>44</v>
      </c>
      <c r="F565" s="127" t="str">
        <f t="shared" si="27"/>
        <v>AUDITORÍA INTERNA PROCESO DE RECURSOS FINANCIEROS - GRUPO DE PROCESOS CORPORATIVOS VIGENCIA 2022</v>
      </c>
      <c r="G565" s="128">
        <v>44902</v>
      </c>
      <c r="H565" s="129" t="s">
        <v>45</v>
      </c>
      <c r="I565" s="187">
        <v>4</v>
      </c>
      <c r="J565" s="127" t="s">
        <v>1180</v>
      </c>
      <c r="K565" s="127" t="s">
        <v>1165</v>
      </c>
      <c r="L565" s="129" t="s">
        <v>102</v>
      </c>
      <c r="M565" s="129" t="s">
        <v>333</v>
      </c>
      <c r="N565" s="129" t="s">
        <v>50</v>
      </c>
      <c r="O565" s="126" t="s">
        <v>51</v>
      </c>
      <c r="P565" s="127" t="s">
        <v>1691</v>
      </c>
      <c r="Q565" s="176">
        <v>45503</v>
      </c>
      <c r="R565" s="130">
        <v>45611</v>
      </c>
      <c r="S565" s="131"/>
      <c r="T565" s="132"/>
      <c r="U565" s="133" t="s">
        <v>424</v>
      </c>
      <c r="V565" s="133" t="s">
        <v>90</v>
      </c>
      <c r="W565" s="133">
        <v>1</v>
      </c>
      <c r="AA565" s="134"/>
      <c r="AB565" s="142" t="s">
        <v>99</v>
      </c>
      <c r="AC565" s="126" t="s">
        <v>50</v>
      </c>
      <c r="AD565" s="134"/>
      <c r="AE565" s="134" t="str">
        <f t="shared" ca="1" si="2"/>
        <v/>
      </c>
      <c r="AF565" s="137"/>
      <c r="AG565" s="126"/>
      <c r="AH565" s="126"/>
      <c r="AI565" s="134"/>
      <c r="AJ565" s="126">
        <f t="shared" ca="1" si="3"/>
        <v>-137</v>
      </c>
      <c r="AK565" s="126" t="e">
        <f t="shared" ca="1" si="26"/>
        <v>#NAME?</v>
      </c>
      <c r="AL565" s="124" t="s">
        <v>1690</v>
      </c>
      <c r="AM565" s="136">
        <v>45537</v>
      </c>
    </row>
    <row r="566" spans="1:39" ht="18.75" customHeight="1">
      <c r="A566" s="127" t="s">
        <v>107</v>
      </c>
      <c r="B566" s="125">
        <v>564</v>
      </c>
      <c r="C566" s="126" t="e">
        <f ca="1">IF(OR(H566&lt;&gt;"", J566&lt;&gt;"", O566&lt;&gt;""),
    _xludf.TEXTJOIN("-", TRUE,
        IF(H566="NO CONFORMIDAD", "NC", IF(H566="OBSERVACIÓN", "OB", "Error")),I566,
IF(O566="CORRECCIÓN", "C", IF(O566="ACCIÓN CORRECTIVA", "AC", IF(O566="ACCIÓN DE MEJORA", "AM","Error"))),
        VLOOKUP(E566, Opciones!A$1:B$13, 2, FALSE),
        VLOOKUP(M566, Opciones!D$1:E$92, 2, FALSE),
        YEAR(G566)
    ),
"")</f>
        <v>#NAME?</v>
      </c>
      <c r="D566" s="126" t="e">
        <f t="shared" ca="1" si="6"/>
        <v>#NAME?</v>
      </c>
      <c r="E566" s="96" t="s">
        <v>44</v>
      </c>
      <c r="F566" s="127" t="str">
        <f t="shared" si="27"/>
        <v>AUDITORÍA INTERNA PROCESO DE RECURSOS FINANCIEROS - GRUPO DE PROCESOS CORPORATIVOS VIGENCIA 2022</v>
      </c>
      <c r="G566" s="128">
        <v>44902</v>
      </c>
      <c r="H566" s="129" t="s">
        <v>45</v>
      </c>
      <c r="I566" s="187">
        <v>5</v>
      </c>
      <c r="J566" s="127" t="s">
        <v>1183</v>
      </c>
      <c r="L566" s="129" t="s">
        <v>102</v>
      </c>
      <c r="M566" s="129" t="s">
        <v>333</v>
      </c>
      <c r="N566" s="129" t="s">
        <v>50</v>
      </c>
      <c r="O566" s="126" t="s">
        <v>87</v>
      </c>
      <c r="P566" s="127" t="s">
        <v>1689</v>
      </c>
      <c r="Q566" s="176">
        <v>45503</v>
      </c>
      <c r="R566" s="130">
        <v>45611</v>
      </c>
      <c r="S566" s="131"/>
      <c r="T566" s="132"/>
      <c r="U566" s="133" t="s">
        <v>424</v>
      </c>
      <c r="V566" s="133" t="s">
        <v>90</v>
      </c>
      <c r="W566" s="133">
        <v>1</v>
      </c>
      <c r="AA566" s="134"/>
      <c r="AB566" s="142" t="s">
        <v>99</v>
      </c>
      <c r="AC566" s="126" t="s">
        <v>50</v>
      </c>
      <c r="AD566" s="134"/>
      <c r="AE566" s="134" t="str">
        <f t="shared" ca="1" si="2"/>
        <v/>
      </c>
      <c r="AF566" s="137"/>
      <c r="AG566" s="126"/>
      <c r="AH566" s="126"/>
      <c r="AI566" s="134"/>
      <c r="AJ566" s="126">
        <f t="shared" ca="1" si="3"/>
        <v>-137</v>
      </c>
      <c r="AK566" s="126" t="e">
        <f t="shared" ca="1" si="26"/>
        <v>#NAME?</v>
      </c>
      <c r="AL566" s="124" t="s">
        <v>1690</v>
      </c>
      <c r="AM566" s="136">
        <v>45537</v>
      </c>
    </row>
    <row r="567" spans="1:39" ht="18.75" customHeight="1">
      <c r="A567" s="127" t="s">
        <v>107</v>
      </c>
      <c r="B567" s="125">
        <v>565</v>
      </c>
      <c r="C567" s="126" t="e">
        <f ca="1">IF(OR(H567&lt;&gt;"", J567&lt;&gt;"", O567&lt;&gt;""),
    _xludf.TEXTJOIN("-", TRUE,
        IF(H567="NO CONFORMIDAD", "NC", IF(H567="OBSERVACIÓN", "OB", "Error")),I567,
IF(O567="CORRECCIÓN", "C", IF(O567="ACCIÓN CORRECTIVA", "AC", IF(O567="ACCIÓN DE MEJORA", "AM","Error"))),
        VLOOKUP(E567, Opciones!A$1:B$13, 2, FALSE),
        VLOOKUP(M567, Opciones!D$1:E$92, 2, FALSE),
        YEAR(G567)
    ),
"")</f>
        <v>#NAME?</v>
      </c>
      <c r="D567" s="126" t="e">
        <f t="shared" ca="1" si="6"/>
        <v>#NAME?</v>
      </c>
      <c r="E567" s="96" t="s">
        <v>44</v>
      </c>
      <c r="F567" s="127" t="str">
        <f t="shared" si="27"/>
        <v>AUDITORÍA INTERNA PROCESO DE RECURSOS FINANCIEROS - GRUPO DE PROCESOS CORPORATIVOS VIGENCIA 2022</v>
      </c>
      <c r="G567" s="128">
        <v>44902</v>
      </c>
      <c r="H567" s="129" t="s">
        <v>45</v>
      </c>
      <c r="I567" s="187">
        <v>5</v>
      </c>
      <c r="J567" s="127" t="s">
        <v>1183</v>
      </c>
      <c r="K567" s="127" t="s">
        <v>1184</v>
      </c>
      <c r="L567" s="129" t="s">
        <v>102</v>
      </c>
      <c r="M567" s="129" t="s">
        <v>333</v>
      </c>
      <c r="N567" s="129" t="s">
        <v>50</v>
      </c>
      <c r="O567" s="126" t="s">
        <v>51</v>
      </c>
      <c r="P567" s="127" t="s">
        <v>1691</v>
      </c>
      <c r="Q567" s="176">
        <v>45503</v>
      </c>
      <c r="R567" s="130">
        <v>45611</v>
      </c>
      <c r="S567" s="131"/>
      <c r="T567" s="132"/>
      <c r="U567" s="133" t="s">
        <v>424</v>
      </c>
      <c r="V567" s="133" t="s">
        <v>90</v>
      </c>
      <c r="W567" s="133">
        <v>1</v>
      </c>
      <c r="AA567" s="134"/>
      <c r="AB567" s="142" t="s">
        <v>99</v>
      </c>
      <c r="AC567" s="126" t="s">
        <v>50</v>
      </c>
      <c r="AD567" s="134"/>
      <c r="AE567" s="134" t="str">
        <f t="shared" ca="1" si="2"/>
        <v/>
      </c>
      <c r="AF567" s="137"/>
      <c r="AG567" s="126"/>
      <c r="AH567" s="126"/>
      <c r="AI567" s="134"/>
      <c r="AJ567" s="126">
        <f t="shared" ca="1" si="3"/>
        <v>-137</v>
      </c>
      <c r="AK567" s="126" t="e">
        <f t="shared" ca="1" si="26"/>
        <v>#NAME?</v>
      </c>
      <c r="AL567" s="124" t="s">
        <v>1690</v>
      </c>
      <c r="AM567" s="136">
        <v>45537</v>
      </c>
    </row>
    <row r="568" spans="1:39" ht="18.75" customHeight="1">
      <c r="A568" s="142" t="s">
        <v>107</v>
      </c>
      <c r="B568" s="125">
        <v>566</v>
      </c>
      <c r="C568" s="126" t="e">
        <f ca="1">IF(OR(H568&lt;&gt;"", J568&lt;&gt;"", O568&lt;&gt;""),
    _xludf.TEXTJOIN("-", TRUE,
        IF(H568="NO CONFORMIDAD", "NC", IF(H568="OBSERVACIÓN", "OB", "Error")),I568,
IF(O568="CORRECCIÓN", "C", IF(O568="ACCIÓN CORRECTIVA", "AC", IF(O568="ACCIÓN DE MEJORA", "AM","Error"))),
        VLOOKUP(E568, Opciones!A$1:B$13, 2, FALSE),
        VLOOKUP(M568, Opciones!D$1:E$92, 2, FALSE),
        YEAR(G568)
    ),
"")</f>
        <v>#NAME?</v>
      </c>
      <c r="D568" s="126" t="str">
        <f t="shared" si="6"/>
        <v>ABIERTA</v>
      </c>
      <c r="E568" s="96" t="s">
        <v>1212</v>
      </c>
      <c r="F568" s="127" t="str">
        <f t="shared" si="27"/>
        <v>RESULTADO DE INDICADORES PROCESO DE ADMINISTRACIÓN Y MANEJO DE ÁREAS PROTEGIDAS - PARQUE NACIONAL NATURAL TINIGUA VIGENCIA 2024</v>
      </c>
      <c r="G568" s="128">
        <v>45310</v>
      </c>
      <c r="H568" s="129" t="s">
        <v>45</v>
      </c>
      <c r="I568" s="187">
        <v>1</v>
      </c>
      <c r="J568" s="142" t="s">
        <v>1692</v>
      </c>
      <c r="K568" s="142" t="s">
        <v>1693</v>
      </c>
      <c r="L568" s="129" t="s">
        <v>48</v>
      </c>
      <c r="M568" s="129" t="s">
        <v>712</v>
      </c>
      <c r="N568" s="129" t="s">
        <v>50</v>
      </c>
      <c r="O568" s="126" t="s">
        <v>51</v>
      </c>
      <c r="P568" s="142" t="s">
        <v>1694</v>
      </c>
      <c r="Q568" s="176">
        <v>45342</v>
      </c>
      <c r="R568" s="130">
        <v>45626</v>
      </c>
      <c r="S568" s="159">
        <v>45626</v>
      </c>
      <c r="T568" s="177" t="s">
        <v>1695</v>
      </c>
      <c r="U568" s="133" t="s">
        <v>1696</v>
      </c>
      <c r="V568" s="133" t="s">
        <v>90</v>
      </c>
      <c r="W568" s="133">
        <v>1</v>
      </c>
      <c r="AA568" s="134"/>
      <c r="AB568" s="142" t="s">
        <v>107</v>
      </c>
      <c r="AC568" s="126" t="s">
        <v>50</v>
      </c>
      <c r="AD568" s="134"/>
      <c r="AF568" s="137"/>
      <c r="AG568" s="126"/>
      <c r="AH568" s="126"/>
      <c r="AI568" s="134"/>
      <c r="AJ568" s="126">
        <f t="shared" ca="1" si="3"/>
        <v>-168</v>
      </c>
      <c r="AK568" s="126" t="s">
        <v>1253</v>
      </c>
      <c r="AL568" s="124" t="s">
        <v>1697</v>
      </c>
      <c r="AM568" s="141">
        <v>45547</v>
      </c>
    </row>
    <row r="569" spans="1:39" ht="18.75" customHeight="1">
      <c r="A569" s="142" t="s">
        <v>107</v>
      </c>
      <c r="B569" s="125">
        <v>567</v>
      </c>
      <c r="C569" s="126" t="e">
        <f ca="1">IF(OR(H569&lt;&gt;"", J569&lt;&gt;"", O569&lt;&gt;""),
    _xludf.TEXTJOIN("-", TRUE,
        IF(H569="NO CONFORMIDAD", "NC", IF(H569="OBSERVACIÓN", "OB", "Error")),I569,
IF(O569="CORRECCIÓN", "C", IF(O569="ACCIÓN CORRECTIVA", "AC", IF(O569="ACCIÓN DE MEJORA", "AM","Error"))),
        VLOOKUP(E569, Opciones!A$1:B$13, 2, FALSE),
        VLOOKUP(M569, Opciones!D$1:E$92, 2, FALSE),
        YEAR(G569)
    ),
"")</f>
        <v>#NAME?</v>
      </c>
      <c r="D569" s="126" t="str">
        <f t="shared" si="6"/>
        <v>ABIERTA</v>
      </c>
      <c r="E569" s="96" t="s">
        <v>1212</v>
      </c>
      <c r="F569" s="127" t="str">
        <f t="shared" si="27"/>
        <v>RESULTADO DE INDICADORES PROCESO DE ADMINISTRACIÓN Y MANEJO DE ÁREAS PROTEGIDAS - PARQUE NACIONAL NATURAL TINIGUA VIGENCIA 2024</v>
      </c>
      <c r="G569" s="128">
        <v>45310</v>
      </c>
      <c r="H569" s="129" t="s">
        <v>45</v>
      </c>
      <c r="I569" s="187">
        <v>1</v>
      </c>
      <c r="J569" s="142" t="s">
        <v>1692</v>
      </c>
      <c r="K569" s="142" t="s">
        <v>1693</v>
      </c>
      <c r="L569" s="129" t="s">
        <v>48</v>
      </c>
      <c r="M569" s="129" t="s">
        <v>712</v>
      </c>
      <c r="N569" s="129" t="s">
        <v>50</v>
      </c>
      <c r="O569" s="126" t="s">
        <v>51</v>
      </c>
      <c r="P569" s="142" t="s">
        <v>1698</v>
      </c>
      <c r="Q569" s="176">
        <v>45342</v>
      </c>
      <c r="R569" s="130">
        <v>45626</v>
      </c>
      <c r="S569" s="159">
        <v>45626</v>
      </c>
      <c r="T569" s="177" t="s">
        <v>1695</v>
      </c>
      <c r="U569" s="133" t="s">
        <v>1699</v>
      </c>
      <c r="V569" s="133" t="s">
        <v>90</v>
      </c>
      <c r="W569" s="133">
        <v>1</v>
      </c>
      <c r="AA569" s="134"/>
      <c r="AB569" s="142" t="s">
        <v>107</v>
      </c>
      <c r="AC569" s="126" t="s">
        <v>50</v>
      </c>
      <c r="AD569" s="134"/>
      <c r="AF569" s="137"/>
      <c r="AG569" s="126"/>
      <c r="AH569" s="126"/>
      <c r="AI569" s="134"/>
      <c r="AJ569" s="126">
        <f t="shared" ca="1" si="3"/>
        <v>-168</v>
      </c>
      <c r="AK569" s="126" t="s">
        <v>1253</v>
      </c>
      <c r="AL569" s="124" t="s">
        <v>1697</v>
      </c>
      <c r="AM569" s="141">
        <v>45547</v>
      </c>
    </row>
    <row r="570" spans="1:39" ht="18.75" customHeight="1">
      <c r="A570" s="142" t="s">
        <v>107</v>
      </c>
      <c r="B570" s="125">
        <v>568</v>
      </c>
      <c r="C570" s="126" t="e">
        <f ca="1">IF(OR(H570&lt;&gt;"", J570&lt;&gt;"", O570&lt;&gt;""),
    _xludf.TEXTJOIN("-", TRUE,
        IF(H570="NO CONFORMIDAD", "NC", IF(H570="OBSERVACIÓN", "OB", "Error")),I570,
IF(O570="CORRECCIÓN", "C", IF(O570="ACCIÓN CORRECTIVA", "AC", IF(O570="ACCIÓN DE MEJORA", "AM","Error"))),
        VLOOKUP(E570, Opciones!A$1:B$13, 2, FALSE),
        VLOOKUP(M570, Opciones!D$1:E$92, 2, FALSE),
        YEAR(G570)
    ),
"")</f>
        <v>#NAME?</v>
      </c>
      <c r="D570" s="126" t="str">
        <f t="shared" si="6"/>
        <v>ABIERTA</v>
      </c>
      <c r="E570" s="96" t="s">
        <v>1212</v>
      </c>
      <c r="F570" s="127" t="str">
        <f t="shared" si="27"/>
        <v>RESULTADO DE INDICADORES PROCESO DE ADMINISTRACIÓN Y MANEJO DE ÁREAS PROTEGIDAS - PARQUE NACIONAL NATURAL TINIGUA VIGENCIA 2024</v>
      </c>
      <c r="G570" s="128">
        <v>45310</v>
      </c>
      <c r="H570" s="129" t="s">
        <v>45</v>
      </c>
      <c r="I570" s="187">
        <v>1</v>
      </c>
      <c r="J570" s="142" t="s">
        <v>1692</v>
      </c>
      <c r="K570" s="142" t="s">
        <v>1693</v>
      </c>
      <c r="L570" s="129" t="s">
        <v>48</v>
      </c>
      <c r="M570" s="129" t="s">
        <v>712</v>
      </c>
      <c r="N570" s="129" t="s">
        <v>50</v>
      </c>
      <c r="O570" s="126" t="s">
        <v>51</v>
      </c>
      <c r="P570" s="142" t="s">
        <v>1700</v>
      </c>
      <c r="Q570" s="176">
        <v>45342</v>
      </c>
      <c r="R570" s="130">
        <v>45626</v>
      </c>
      <c r="S570" s="159">
        <v>45626</v>
      </c>
      <c r="T570" s="177" t="s">
        <v>1695</v>
      </c>
      <c r="U570" s="133" t="s">
        <v>1701</v>
      </c>
      <c r="V570" s="133" t="s">
        <v>90</v>
      </c>
      <c r="W570" s="133">
        <v>1</v>
      </c>
      <c r="AA570" s="134"/>
      <c r="AB570" s="142" t="s">
        <v>107</v>
      </c>
      <c r="AC570" s="126" t="s">
        <v>50</v>
      </c>
      <c r="AD570" s="134"/>
      <c r="AF570" s="137"/>
      <c r="AG570" s="126"/>
      <c r="AH570" s="126"/>
      <c r="AI570" s="134"/>
      <c r="AJ570" s="126">
        <f t="shared" ca="1" si="3"/>
        <v>-168</v>
      </c>
      <c r="AK570" s="126" t="s">
        <v>1253</v>
      </c>
      <c r="AL570" s="124" t="s">
        <v>1697</v>
      </c>
      <c r="AM570" s="141">
        <v>45547</v>
      </c>
    </row>
    <row r="571" spans="1:39" ht="18.75" customHeight="1">
      <c r="A571" s="142" t="s">
        <v>107</v>
      </c>
      <c r="B571" s="125">
        <v>569</v>
      </c>
      <c r="C571" s="126" t="e">
        <f ca="1">IF(OR(H571&lt;&gt;"", J571&lt;&gt;"", O571&lt;&gt;""),
    _xludf.TEXTJOIN("-", TRUE,
        IF(H571="NO CONFORMIDAD", "NC", IF(H571="OBSERVACIÓN", "OB", "Error")),I571,
IF(O571="CORRECCIÓN", "C", IF(O571="ACCIÓN CORRECTIVA", "AC", IF(O571="ACCIÓN DE MEJORA", "AM","Error"))),
        VLOOKUP(E571, Opciones!A$1:B$13, 2, FALSE),
        VLOOKUP(M571, Opciones!D$1:E$92, 2, FALSE),
        YEAR(G571)
    ),
"")</f>
        <v>#NAME?</v>
      </c>
      <c r="D571" s="126" t="str">
        <f t="shared" si="6"/>
        <v>ABIERTA</v>
      </c>
      <c r="E571" s="96" t="s">
        <v>1212</v>
      </c>
      <c r="F571" s="127" t="str">
        <f t="shared" si="27"/>
        <v>RESULTADO DE INDICADORES PROCESO DE ADMINISTRACIÓN Y MANEJO DE ÁREAS PROTEGIDAS - PARQUE NACIONAL NATURAL EL TUPARRO VIGENCIA 2024</v>
      </c>
      <c r="G571" s="128">
        <v>45310</v>
      </c>
      <c r="H571" s="129" t="s">
        <v>45</v>
      </c>
      <c r="I571" s="187">
        <v>1</v>
      </c>
      <c r="J571" s="142" t="s">
        <v>1702</v>
      </c>
      <c r="K571" s="142" t="s">
        <v>1703</v>
      </c>
      <c r="L571" s="129" t="s">
        <v>48</v>
      </c>
      <c r="M571" s="129" t="s">
        <v>1704</v>
      </c>
      <c r="N571" s="129" t="s">
        <v>50</v>
      </c>
      <c r="O571" s="126" t="s">
        <v>51</v>
      </c>
      <c r="P571" s="142" t="s">
        <v>1705</v>
      </c>
      <c r="Q571" s="176">
        <v>45351</v>
      </c>
      <c r="R571" s="130">
        <v>45626</v>
      </c>
      <c r="S571" s="159">
        <v>45626</v>
      </c>
      <c r="T571" s="177" t="s">
        <v>1706</v>
      </c>
      <c r="U571" s="133" t="s">
        <v>223</v>
      </c>
      <c r="V571" s="133" t="s">
        <v>90</v>
      </c>
      <c r="W571" s="133">
        <v>1</v>
      </c>
      <c r="AA571" s="134"/>
      <c r="AB571" s="142" t="s">
        <v>107</v>
      </c>
      <c r="AC571" s="126" t="s">
        <v>50</v>
      </c>
      <c r="AD571" s="134"/>
      <c r="AF571" s="137"/>
      <c r="AG571" s="126"/>
      <c r="AH571" s="126"/>
      <c r="AI571" s="134"/>
      <c r="AJ571" s="126">
        <f t="shared" ca="1" si="3"/>
        <v>-168</v>
      </c>
      <c r="AK571" s="126" t="s">
        <v>1253</v>
      </c>
      <c r="AL571" s="124" t="s">
        <v>1707</v>
      </c>
      <c r="AM571" s="141">
        <v>45551</v>
      </c>
    </row>
    <row r="572" spans="1:39" ht="18.75" customHeight="1">
      <c r="A572" s="142" t="s">
        <v>107</v>
      </c>
      <c r="B572" s="125">
        <v>570</v>
      </c>
      <c r="C572" s="126" t="e">
        <f ca="1">IF(OR(H572&lt;&gt;"", J572&lt;&gt;"", O572&lt;&gt;""),
    _xludf.TEXTJOIN("-", TRUE,
        IF(H572="NO CONFORMIDAD", "NC", IF(H572="OBSERVACIÓN", "OB", "Error")),I572,
IF(O572="CORRECCIÓN", "C", IF(O572="ACCIÓN CORRECTIVA", "AC", IF(O572="ACCIÓN DE MEJORA", "AM","Error"))),
        VLOOKUP(E572, Opciones!A$1:B$13, 2, FALSE),
        VLOOKUP(M572, Opciones!D$1:E$92, 2, FALSE),
        YEAR(G572)
    ),
"")</f>
        <v>#NAME?</v>
      </c>
      <c r="D572" s="126" t="str">
        <f t="shared" si="6"/>
        <v>ABIERTA</v>
      </c>
      <c r="E572" s="96" t="s">
        <v>1212</v>
      </c>
      <c r="F572" s="127" t="str">
        <f t="shared" si="27"/>
        <v>RESULTADO DE INDICADORES PROCESO DE ADMINISTRACIÓN Y MANEJO DE ÁREAS PROTEGIDAS - PARQUE NACIONAL NATURAL EL TUPARRO VIGENCIA 2024</v>
      </c>
      <c r="G572" s="128">
        <v>45310</v>
      </c>
      <c r="H572" s="129" t="s">
        <v>45</v>
      </c>
      <c r="I572" s="187">
        <v>1</v>
      </c>
      <c r="J572" s="142" t="s">
        <v>1702</v>
      </c>
      <c r="K572" s="142" t="s">
        <v>1703</v>
      </c>
      <c r="L572" s="129" t="s">
        <v>48</v>
      </c>
      <c r="M572" s="129" t="s">
        <v>1704</v>
      </c>
      <c r="N572" s="129" t="s">
        <v>50</v>
      </c>
      <c r="O572" s="126" t="s">
        <v>51</v>
      </c>
      <c r="P572" s="142" t="s">
        <v>1698</v>
      </c>
      <c r="Q572" s="176">
        <v>45351</v>
      </c>
      <c r="R572" s="130">
        <v>45626</v>
      </c>
      <c r="S572" s="159">
        <v>45626</v>
      </c>
      <c r="T572" s="177" t="s">
        <v>1706</v>
      </c>
      <c r="U572" s="133" t="s">
        <v>1645</v>
      </c>
      <c r="V572" s="133" t="s">
        <v>90</v>
      </c>
      <c r="W572" s="133">
        <v>1</v>
      </c>
      <c r="AA572" s="134"/>
      <c r="AB572" s="142" t="s">
        <v>107</v>
      </c>
      <c r="AC572" s="126" t="s">
        <v>50</v>
      </c>
      <c r="AD572" s="134"/>
      <c r="AF572" s="137"/>
      <c r="AG572" s="126"/>
      <c r="AH572" s="126"/>
      <c r="AI572" s="134"/>
      <c r="AJ572" s="126">
        <f t="shared" ca="1" si="3"/>
        <v>-168</v>
      </c>
      <c r="AK572" s="126" t="s">
        <v>1253</v>
      </c>
      <c r="AL572" s="124" t="s">
        <v>1707</v>
      </c>
      <c r="AM572" s="141">
        <v>45551</v>
      </c>
    </row>
    <row r="573" spans="1:39" ht="18.75" customHeight="1">
      <c r="A573" s="142" t="s">
        <v>107</v>
      </c>
      <c r="B573" s="125">
        <v>571</v>
      </c>
      <c r="C573" s="126" t="e">
        <f ca="1">IF(OR(H573&lt;&gt;"", J573&lt;&gt;"", O573&lt;&gt;""),
    _xludf.TEXTJOIN("-", TRUE,
        IF(H573="NO CONFORMIDAD", "NC", IF(H573="OBSERVACIÓN", "OB", "Error")),I573,
IF(O573="CORRECCIÓN", "C", IF(O573="ACCIÓN CORRECTIVA", "AC", IF(O573="ACCIÓN DE MEJORA", "AM","Error"))),
        VLOOKUP(E573, Opciones!A$1:B$13, 2, FALSE),
        VLOOKUP(M573, Opciones!D$1:E$92, 2, FALSE),
        YEAR(G573)
    ),
"")</f>
        <v>#NAME?</v>
      </c>
      <c r="D573" s="126" t="e">
        <f t="shared" ca="1" si="6"/>
        <v>#NAME?</v>
      </c>
      <c r="E573" s="96" t="s">
        <v>44</v>
      </c>
      <c r="F573" s="127" t="str">
        <f t="shared" si="27"/>
        <v>AUDITORÍA INTERNA PROCESO DE RECURSOS FINANCIEROS - DIRECCIÓN TERRITORIAL ANDES NORORIENTALES VIGENCIA 2023</v>
      </c>
      <c r="G573" s="128">
        <v>45212</v>
      </c>
      <c r="H573" s="129" t="s">
        <v>45</v>
      </c>
      <c r="I573" s="187">
        <v>1</v>
      </c>
      <c r="J573" s="142" t="s">
        <v>1708</v>
      </c>
      <c r="K573" s="142" t="s">
        <v>1709</v>
      </c>
      <c r="L573" s="129" t="s">
        <v>102</v>
      </c>
      <c r="M573" s="129" t="s">
        <v>589</v>
      </c>
      <c r="N573" s="129" t="s">
        <v>50</v>
      </c>
      <c r="O573" s="126" t="s">
        <v>51</v>
      </c>
      <c r="P573" s="142" t="s">
        <v>1710</v>
      </c>
      <c r="Q573" s="175">
        <v>45505</v>
      </c>
      <c r="R573" s="130">
        <v>45626</v>
      </c>
      <c r="S573" s="131"/>
      <c r="T573" s="132"/>
      <c r="U573" s="124" t="s">
        <v>1711</v>
      </c>
      <c r="V573" s="124" t="s">
        <v>90</v>
      </c>
      <c r="W573" s="124">
        <v>1</v>
      </c>
      <c r="AA573" s="134"/>
      <c r="AB573" s="142" t="s">
        <v>107</v>
      </c>
      <c r="AC573" s="126" t="s">
        <v>50</v>
      </c>
      <c r="AD573" s="134"/>
      <c r="AF573" s="137"/>
      <c r="AG573" s="126"/>
      <c r="AH573" s="126"/>
      <c r="AI573" s="134"/>
      <c r="AJ573" s="126">
        <f t="shared" ca="1" si="3"/>
        <v>-122</v>
      </c>
      <c r="AK573" s="126" t="e">
        <f t="shared" ref="AK573:AK617" ca="1" si="28">IF(C573="","",IF(AI573&lt;&gt;"","CERRADA",IF(AND(AC573&lt;&gt;"SÍ",AI573="",AF573=100%),"CUMPLIDA",IF(AND(AC573="SÍ",AF573&lt;100%,AI573=""),"EN REVISIÓN OCI",IF(AND(R573-TODAY()&lt;0,AF573&lt;100,AI573="",AC573&lt;&gt;"SÍ",S573=""),"VENCIDA",(IF(AND(S573&lt;&gt;"",TODAY()-S573&lt;=0),"CON TIEMPO",IF(AND(AC573&lt;&gt;"SÍ",TODAY()-R573&lt;=0),"CON TIEMPO",""))))))))</f>
        <v>#NAME?</v>
      </c>
      <c r="AL573" s="124" t="s">
        <v>1712</v>
      </c>
      <c r="AM573" s="141">
        <v>45551</v>
      </c>
    </row>
    <row r="574" spans="1:39" ht="18.75" customHeight="1">
      <c r="A574" s="142" t="s">
        <v>107</v>
      </c>
      <c r="B574" s="125">
        <v>572</v>
      </c>
      <c r="C574" s="126" t="e">
        <f ca="1">IF(OR(H574&lt;&gt;"", J574&lt;&gt;"", O574&lt;&gt;""),
    _xludf.TEXTJOIN("-", TRUE,
        IF(H574="NO CONFORMIDAD", "NC", IF(H574="OBSERVACIÓN", "OB", "Error")),I574,
IF(O574="CORRECCIÓN", "C", IF(O574="ACCIÓN CORRECTIVA", "AC", IF(O574="ACCIÓN DE MEJORA", "AM","Error"))),
        VLOOKUP(E574, Opciones!A$1:B$13, 2, FALSE),
        VLOOKUP(M574, Opciones!D$1:E$92, 2, FALSE),
        YEAR(G574)
    ),
"")</f>
        <v>#NAME?</v>
      </c>
      <c r="D574" s="126" t="e">
        <f t="shared" ca="1" si="6"/>
        <v>#NAME?</v>
      </c>
      <c r="E574" s="96" t="s">
        <v>44</v>
      </c>
      <c r="F574" s="127" t="str">
        <f t="shared" si="27"/>
        <v>AUDITORÍA INTERNA PROCESO DE RECURSOS FINANCIEROS - DIRECCIÓN TERRITORIAL ANDES NORORIENTALES VIGENCIA 2023</v>
      </c>
      <c r="G574" s="128">
        <v>45212</v>
      </c>
      <c r="H574" s="129" t="s">
        <v>45</v>
      </c>
      <c r="I574" s="187">
        <v>1</v>
      </c>
      <c r="J574" s="142" t="s">
        <v>1708</v>
      </c>
      <c r="K574" s="142" t="s">
        <v>1709</v>
      </c>
      <c r="L574" s="129" t="s">
        <v>102</v>
      </c>
      <c r="M574" s="129" t="s">
        <v>589</v>
      </c>
      <c r="N574" s="129" t="s">
        <v>50</v>
      </c>
      <c r="O574" s="126" t="s">
        <v>51</v>
      </c>
      <c r="P574" s="142" t="s">
        <v>1713</v>
      </c>
      <c r="Q574" s="175">
        <v>45505</v>
      </c>
      <c r="R574" s="130">
        <v>45626</v>
      </c>
      <c r="S574" s="131"/>
      <c r="T574" s="132"/>
      <c r="U574" s="124" t="s">
        <v>1714</v>
      </c>
      <c r="V574" s="124" t="s">
        <v>90</v>
      </c>
      <c r="W574" s="124">
        <v>1</v>
      </c>
      <c r="AA574" s="134"/>
      <c r="AB574" s="142" t="s">
        <v>107</v>
      </c>
      <c r="AC574" s="126" t="s">
        <v>50</v>
      </c>
      <c r="AD574" s="134"/>
      <c r="AF574" s="137"/>
      <c r="AG574" s="126"/>
      <c r="AH574" s="126"/>
      <c r="AI574" s="134"/>
      <c r="AJ574" s="126">
        <f t="shared" ca="1" si="3"/>
        <v>-122</v>
      </c>
      <c r="AK574" s="126" t="e">
        <f t="shared" ca="1" si="28"/>
        <v>#NAME?</v>
      </c>
      <c r="AL574" s="124" t="s">
        <v>1712</v>
      </c>
      <c r="AM574" s="141">
        <v>45551</v>
      </c>
    </row>
    <row r="575" spans="1:39" ht="18.75" customHeight="1">
      <c r="A575" s="142" t="s">
        <v>107</v>
      </c>
      <c r="B575" s="125">
        <v>573</v>
      </c>
      <c r="C575" s="126" t="e">
        <f ca="1">IF(OR(H575&lt;&gt;"", J575&lt;&gt;"", O575&lt;&gt;""),
    _xludf.TEXTJOIN("-", TRUE,
        IF(H575="NO CONFORMIDAD", "NC", IF(H575="OBSERVACIÓN", "OB", "Error")),I575,
IF(O575="CORRECCIÓN", "C", IF(O575="ACCIÓN CORRECTIVA", "AC", IF(O575="ACCIÓN DE MEJORA", "AM","Error"))),
        VLOOKUP(E575, Opciones!A$1:B$13, 2, FALSE),
        VLOOKUP(M575, Opciones!D$1:E$92, 2, FALSE),
        YEAR(G575)
    ),
"")</f>
        <v>#NAME?</v>
      </c>
      <c r="D575" s="126" t="e">
        <f t="shared" ca="1" si="6"/>
        <v>#NAME?</v>
      </c>
      <c r="E575" s="96" t="s">
        <v>44</v>
      </c>
      <c r="F575" s="127" t="str">
        <f t="shared" si="27"/>
        <v>AUDITORÍA INTERNA PROCESO DE RECURSOS FINANCIEROS - DIRECCIÓN TERRITORIAL ANDES NORORIENTALES VIGENCIA 2023</v>
      </c>
      <c r="G575" s="128">
        <v>45212</v>
      </c>
      <c r="H575" s="129" t="s">
        <v>45</v>
      </c>
      <c r="I575" s="187">
        <v>2</v>
      </c>
      <c r="J575" s="142" t="s">
        <v>1715</v>
      </c>
      <c r="K575" s="142" t="s">
        <v>1716</v>
      </c>
      <c r="L575" s="129" t="s">
        <v>102</v>
      </c>
      <c r="M575" s="129" t="s">
        <v>589</v>
      </c>
      <c r="N575" s="129" t="s">
        <v>50</v>
      </c>
      <c r="O575" s="126" t="s">
        <v>51</v>
      </c>
      <c r="P575" s="142" t="s">
        <v>1717</v>
      </c>
      <c r="Q575" s="175">
        <v>45505</v>
      </c>
      <c r="R575" s="130">
        <v>45626</v>
      </c>
      <c r="S575" s="131"/>
      <c r="T575" s="132"/>
      <c r="U575" s="124" t="s">
        <v>1718</v>
      </c>
      <c r="V575" s="124" t="s">
        <v>84</v>
      </c>
      <c r="W575" s="178">
        <v>1</v>
      </c>
      <c r="AA575" s="134"/>
      <c r="AB575" s="142" t="s">
        <v>107</v>
      </c>
      <c r="AC575" s="126" t="s">
        <v>50</v>
      </c>
      <c r="AD575" s="134"/>
      <c r="AF575" s="137"/>
      <c r="AG575" s="126"/>
      <c r="AH575" s="126"/>
      <c r="AI575" s="134"/>
      <c r="AJ575" s="126">
        <f t="shared" ca="1" si="3"/>
        <v>-122</v>
      </c>
      <c r="AK575" s="126" t="e">
        <f t="shared" ca="1" si="28"/>
        <v>#NAME?</v>
      </c>
      <c r="AL575" s="124" t="s">
        <v>1712</v>
      </c>
      <c r="AM575" s="141">
        <v>45551</v>
      </c>
    </row>
    <row r="576" spans="1:39" ht="18.75" customHeight="1">
      <c r="A576" s="142" t="s">
        <v>107</v>
      </c>
      <c r="B576" s="125">
        <v>574</v>
      </c>
      <c r="C576" s="126" t="e">
        <f ca="1">IF(OR(H576&lt;&gt;"", J576&lt;&gt;"", O576&lt;&gt;""),
    _xludf.TEXTJOIN("-", TRUE,
        IF(H576="NO CONFORMIDAD", "NC", IF(H576="OBSERVACIÓN", "OB", "Error")),I576,
IF(O576="CORRECCIÓN", "C", IF(O576="ACCIÓN CORRECTIVA", "AC", IF(O576="ACCIÓN DE MEJORA", "AM","Error"))),
        VLOOKUP(E576, Opciones!A$1:B$13, 2, FALSE),
        VLOOKUP(M576, Opciones!D$1:E$92, 2, FALSE),
        YEAR(G576)
    ),
"")</f>
        <v>#NAME?</v>
      </c>
      <c r="D576" s="126" t="e">
        <f t="shared" ca="1" si="6"/>
        <v>#NAME?</v>
      </c>
      <c r="E576" s="96" t="s">
        <v>44</v>
      </c>
      <c r="F576" s="127" t="str">
        <f t="shared" si="27"/>
        <v>AUDITORÍA INTERNA PROCESO DE RECURSOS FINANCIEROS - DIRECCIÓN TERRITORIAL ANDES NORORIENTALES VIGENCIA 2023</v>
      </c>
      <c r="G576" s="128">
        <v>45212</v>
      </c>
      <c r="H576" s="129" t="s">
        <v>45</v>
      </c>
      <c r="I576" s="187">
        <v>3</v>
      </c>
      <c r="J576" s="142" t="s">
        <v>1719</v>
      </c>
      <c r="K576" s="142" t="s">
        <v>1720</v>
      </c>
      <c r="L576" s="129" t="s">
        <v>102</v>
      </c>
      <c r="M576" s="129" t="s">
        <v>589</v>
      </c>
      <c r="N576" s="129" t="s">
        <v>50</v>
      </c>
      <c r="O576" s="126" t="s">
        <v>51</v>
      </c>
      <c r="P576" s="142" t="s">
        <v>1721</v>
      </c>
      <c r="Q576" s="175">
        <v>45505</v>
      </c>
      <c r="R576" s="130">
        <v>45626</v>
      </c>
      <c r="S576" s="131"/>
      <c r="T576" s="132"/>
      <c r="U576" s="124" t="s">
        <v>1722</v>
      </c>
      <c r="V576" s="124" t="s">
        <v>90</v>
      </c>
      <c r="W576" s="124">
        <v>1</v>
      </c>
      <c r="AA576" s="134"/>
      <c r="AB576" s="142" t="s">
        <v>107</v>
      </c>
      <c r="AC576" s="126" t="s">
        <v>50</v>
      </c>
      <c r="AD576" s="134"/>
      <c r="AF576" s="137"/>
      <c r="AG576" s="126"/>
      <c r="AH576" s="126"/>
      <c r="AI576" s="134"/>
      <c r="AJ576" s="126">
        <f t="shared" ca="1" si="3"/>
        <v>-122</v>
      </c>
      <c r="AK576" s="126" t="e">
        <f t="shared" ca="1" si="28"/>
        <v>#NAME?</v>
      </c>
      <c r="AL576" s="124" t="s">
        <v>1712</v>
      </c>
      <c r="AM576" s="141">
        <v>45551</v>
      </c>
    </row>
    <row r="577" spans="1:39" ht="18.75" customHeight="1">
      <c r="A577" s="142" t="s">
        <v>107</v>
      </c>
      <c r="B577" s="125">
        <v>575</v>
      </c>
      <c r="C577" s="126" t="e">
        <f ca="1">IF(OR(H577&lt;&gt;"", J577&lt;&gt;"", O577&lt;&gt;""),
    _xludf.TEXTJOIN("-", TRUE,
        IF(H577="NO CONFORMIDAD", "NC", IF(H577="OBSERVACIÓN", "OB", "Error")),I577,
IF(O577="CORRECCIÓN", "C", IF(O577="ACCIÓN CORRECTIVA", "AC", IF(O577="ACCIÓN DE MEJORA", "AM","Error"))),
        VLOOKUP(E577, Opciones!A$1:B$13, 2, FALSE),
        VLOOKUP(M577, Opciones!D$1:E$92, 2, FALSE),
        YEAR(G577)
    ),
"")</f>
        <v>#NAME?</v>
      </c>
      <c r="D577" s="126" t="e">
        <f t="shared" ca="1" si="6"/>
        <v>#NAME?</v>
      </c>
      <c r="E577" s="96" t="s">
        <v>44</v>
      </c>
      <c r="F577" s="127" t="str">
        <f t="shared" si="27"/>
        <v>AUDITORÍA INTERNA PROCESO DE RECURSOS FÍSICOS E INFRAESTRUCTURA - DIRECCIÓN TERRITORIAL ANDES NORORIENTALES VIGENCIA 2023</v>
      </c>
      <c r="G577" s="128">
        <v>45254</v>
      </c>
      <c r="H577" s="129" t="s">
        <v>45</v>
      </c>
      <c r="I577" s="187">
        <v>3</v>
      </c>
      <c r="J577" s="142" t="s">
        <v>1723</v>
      </c>
      <c r="K577" s="142" t="s">
        <v>1656</v>
      </c>
      <c r="L577" s="129" t="s">
        <v>132</v>
      </c>
      <c r="M577" s="129" t="s">
        <v>589</v>
      </c>
      <c r="N577" s="129" t="s">
        <v>444</v>
      </c>
      <c r="O577" s="126" t="s">
        <v>51</v>
      </c>
      <c r="P577" s="142" t="s">
        <v>1657</v>
      </c>
      <c r="Q577" s="175">
        <v>45488</v>
      </c>
      <c r="R577" s="176">
        <v>45534</v>
      </c>
      <c r="S577" s="131"/>
      <c r="T577" s="132"/>
      <c r="U577" s="124" t="s">
        <v>460</v>
      </c>
      <c r="V577" s="124" t="s">
        <v>90</v>
      </c>
      <c r="W577" s="124">
        <v>1</v>
      </c>
      <c r="AA577" s="134"/>
      <c r="AB577" s="142" t="s">
        <v>99</v>
      </c>
      <c r="AC577" s="126" t="s">
        <v>50</v>
      </c>
      <c r="AD577" s="134"/>
      <c r="AF577" s="137">
        <v>1</v>
      </c>
      <c r="AG577" s="126" t="s">
        <v>444</v>
      </c>
      <c r="AH577" s="126" t="s">
        <v>444</v>
      </c>
      <c r="AI577" s="130">
        <v>45559</v>
      </c>
      <c r="AJ577" s="126" t="str">
        <f t="shared" ca="1" si="3"/>
        <v>CERRADA</v>
      </c>
      <c r="AK577" s="126" t="e">
        <f t="shared" ca="1" si="28"/>
        <v>#NAME?</v>
      </c>
      <c r="AL577" s="124" t="s">
        <v>1724</v>
      </c>
      <c r="AM577" s="141">
        <v>45560</v>
      </c>
    </row>
    <row r="578" spans="1:39" ht="18.75" customHeight="1">
      <c r="A578" s="142" t="s">
        <v>107</v>
      </c>
      <c r="B578" s="125">
        <v>576</v>
      </c>
      <c r="C578" s="126" t="e">
        <f ca="1">IF(OR(H578&lt;&gt;"", J578&lt;&gt;"", O578&lt;&gt;""),
    _xludf.TEXTJOIN("-", TRUE,
        IF(H578="NO CONFORMIDAD", "NC", IF(H578="OBSERVACIÓN", "OB", "Error")),I578,
IF(O578="CORRECCIÓN", "C", IF(O578="ACCIÓN CORRECTIVA", "AC", IF(O578="ACCIÓN DE MEJORA", "AM","Error"))),
        VLOOKUP(E578, Opciones!A$1:B$13, 2, FALSE),
        VLOOKUP(M578, Opciones!D$1:E$92, 2, FALSE),
        YEAR(G578)
    ),
"")</f>
        <v>#NAME?</v>
      </c>
      <c r="D578" s="126" t="e">
        <f t="shared" ca="1" si="6"/>
        <v>#NAME?</v>
      </c>
      <c r="E578" s="96" t="s">
        <v>44</v>
      </c>
      <c r="F578" s="127" t="str">
        <f t="shared" si="27"/>
        <v>AUDITORÍA INTERNA PROCESO DE RECURSOS FÍSICOS E INFRAESTRUCTURA - DIRECCIÓN TERRITORIAL ANDES NORORIENTALES VIGENCIA 2023</v>
      </c>
      <c r="G578" s="128">
        <v>45254</v>
      </c>
      <c r="H578" s="129" t="s">
        <v>45</v>
      </c>
      <c r="I578" s="187">
        <v>3</v>
      </c>
      <c r="J578" s="142" t="s">
        <v>1723</v>
      </c>
      <c r="K578" s="142" t="s">
        <v>1725</v>
      </c>
      <c r="L578" s="129" t="s">
        <v>132</v>
      </c>
      <c r="M578" s="129" t="s">
        <v>589</v>
      </c>
      <c r="N578" s="129" t="s">
        <v>444</v>
      </c>
      <c r="O578" s="126" t="s">
        <v>51</v>
      </c>
      <c r="P578" s="142" t="s">
        <v>1659</v>
      </c>
      <c r="Q578" s="175">
        <v>45488</v>
      </c>
      <c r="R578" s="176">
        <v>45534</v>
      </c>
      <c r="S578" s="131"/>
      <c r="T578" s="132"/>
      <c r="U578" s="124" t="s">
        <v>1660</v>
      </c>
      <c r="V578" s="124" t="s">
        <v>90</v>
      </c>
      <c r="W578" s="124">
        <v>1</v>
      </c>
      <c r="AA578" s="134"/>
      <c r="AB578" s="142" t="s">
        <v>99</v>
      </c>
      <c r="AC578" s="126" t="s">
        <v>50</v>
      </c>
      <c r="AD578" s="134"/>
      <c r="AF578" s="137">
        <v>1</v>
      </c>
      <c r="AG578" s="126" t="s">
        <v>444</v>
      </c>
      <c r="AH578" s="126" t="s">
        <v>444</v>
      </c>
      <c r="AI578" s="130">
        <v>45559</v>
      </c>
      <c r="AJ578" s="126" t="str">
        <f t="shared" ca="1" si="3"/>
        <v>CERRADA</v>
      </c>
      <c r="AK578" s="126" t="e">
        <f t="shared" ca="1" si="28"/>
        <v>#NAME?</v>
      </c>
      <c r="AL578" s="124" t="s">
        <v>1724</v>
      </c>
      <c r="AM578" s="141">
        <v>45560</v>
      </c>
    </row>
    <row r="579" spans="1:39" ht="18.75" customHeight="1">
      <c r="A579" s="142" t="s">
        <v>99</v>
      </c>
      <c r="B579" s="125">
        <v>577</v>
      </c>
      <c r="C579" s="126" t="e">
        <f ca="1">IF(OR(H579&lt;&gt;"", J579&lt;&gt;"", O579&lt;&gt;""),
    _xludf.TEXTJOIN("-", TRUE,
        IF(H579="NO CONFORMIDAD", "NC", IF(H579="OBSERVACIÓN", "OB", "Error")),I579,
IF(O579="CORRECCIÓN", "C", IF(O579="ACCIÓN CORRECTIVA", "AC", IF(O579="ACCIÓN DE MEJORA", "AM","Error"))),
        VLOOKUP(E579, Opciones!A$1:B$13, 2, FALSE),
        VLOOKUP(M579, Opciones!D$1:E$92, 2, FALSE),
        YEAR(G579)
    ),
"")</f>
        <v>#NAME?</v>
      </c>
      <c r="D579" s="126" t="e">
        <f t="shared" ca="1" si="6"/>
        <v>#NAME?</v>
      </c>
      <c r="E579" s="96" t="s">
        <v>44</v>
      </c>
      <c r="F579" s="127" t="str">
        <f t="shared" si="27"/>
        <v>AUDITORÍA INTERNA PROCESO DE RECURSOS FINANCIEROS - DIRECCIÓN TERRITORIAL ORINOQUÍA VIGENCIA 2023</v>
      </c>
      <c r="G579" s="128">
        <v>45281</v>
      </c>
      <c r="H579" s="129" t="s">
        <v>45</v>
      </c>
      <c r="I579" s="187">
        <v>1</v>
      </c>
      <c r="J579" s="127" t="s">
        <v>1726</v>
      </c>
      <c r="K579" s="127" t="s">
        <v>1727</v>
      </c>
      <c r="L579" s="129" t="s">
        <v>102</v>
      </c>
      <c r="M579" s="129" t="s">
        <v>670</v>
      </c>
      <c r="N579" s="129" t="s">
        <v>50</v>
      </c>
      <c r="O579" s="126" t="s">
        <v>51</v>
      </c>
      <c r="P579" s="127" t="s">
        <v>1728</v>
      </c>
      <c r="Q579" s="175">
        <v>45455</v>
      </c>
      <c r="R579" s="130">
        <v>45595</v>
      </c>
      <c r="S579" s="131"/>
      <c r="T579" s="132"/>
      <c r="U579" s="124" t="s">
        <v>1729</v>
      </c>
      <c r="V579" s="124" t="s">
        <v>90</v>
      </c>
      <c r="W579" s="124">
        <v>1</v>
      </c>
      <c r="AA579" s="134"/>
      <c r="AB579" s="142" t="s">
        <v>99</v>
      </c>
      <c r="AC579" s="126" t="s">
        <v>50</v>
      </c>
      <c r="AD579" s="134"/>
      <c r="AF579" s="137"/>
      <c r="AG579" s="126"/>
      <c r="AH579" s="126"/>
      <c r="AI579" s="134"/>
      <c r="AJ579" s="126">
        <f t="shared" ca="1" si="3"/>
        <v>-153</v>
      </c>
      <c r="AK579" s="126" t="e">
        <f t="shared" ca="1" si="28"/>
        <v>#NAME?</v>
      </c>
      <c r="AL579" s="124" t="s">
        <v>1730</v>
      </c>
      <c r="AM579" s="136">
        <v>45537</v>
      </c>
    </row>
    <row r="580" spans="1:39" ht="18.75" customHeight="1">
      <c r="A580" s="142" t="s">
        <v>99</v>
      </c>
      <c r="B580" s="125">
        <v>578</v>
      </c>
      <c r="C580" s="126" t="e">
        <f ca="1">IF(OR(H580&lt;&gt;"", J580&lt;&gt;"", O580&lt;&gt;""),
    _xludf.TEXTJOIN("-", TRUE,
        IF(H580="NO CONFORMIDAD", "NC", IF(H580="OBSERVACIÓN", "OB", "Error")),I580,
IF(O580="CORRECCIÓN", "C", IF(O580="ACCIÓN CORRECTIVA", "AC", IF(O580="ACCIÓN DE MEJORA", "AM","Error"))),
        VLOOKUP(E580, Opciones!A$1:B$13, 2, FALSE),
        VLOOKUP(M580, Opciones!D$1:E$92, 2, FALSE),
        YEAR(G580)
    ),
"")</f>
        <v>#NAME?</v>
      </c>
      <c r="D580" s="126" t="e">
        <f t="shared" ca="1" si="6"/>
        <v>#NAME?</v>
      </c>
      <c r="E580" s="96" t="s">
        <v>44</v>
      </c>
      <c r="F580" s="127" t="str">
        <f t="shared" si="27"/>
        <v>AUDITORÍA INTERNA PROCESO DE RECURSOS FINANCIEROS - DIRECCIÓN TERRITORIAL ORINOQUÍA VIGENCIA 2023</v>
      </c>
      <c r="G580" s="128">
        <v>45281</v>
      </c>
      <c r="H580" s="129" t="s">
        <v>45</v>
      </c>
      <c r="I580" s="187">
        <v>1</v>
      </c>
      <c r="J580" s="127" t="s">
        <v>1726</v>
      </c>
      <c r="K580" s="127" t="s">
        <v>1727</v>
      </c>
      <c r="L580" s="129" t="s">
        <v>102</v>
      </c>
      <c r="M580" s="129" t="s">
        <v>670</v>
      </c>
      <c r="N580" s="129" t="s">
        <v>50</v>
      </c>
      <c r="O580" s="126" t="s">
        <v>87</v>
      </c>
      <c r="P580" s="127" t="s">
        <v>1731</v>
      </c>
      <c r="Q580" s="175">
        <v>45455</v>
      </c>
      <c r="R580" s="130">
        <v>45595</v>
      </c>
      <c r="S580" s="131"/>
      <c r="T580" s="132"/>
      <c r="U580" s="124" t="s">
        <v>1711</v>
      </c>
      <c r="V580" s="124" t="s">
        <v>90</v>
      </c>
      <c r="W580" s="124">
        <v>1</v>
      </c>
      <c r="AA580" s="134"/>
      <c r="AB580" s="142" t="s">
        <v>99</v>
      </c>
      <c r="AC580" s="126" t="s">
        <v>50</v>
      </c>
      <c r="AD580" s="134"/>
      <c r="AF580" s="137"/>
      <c r="AG580" s="126"/>
      <c r="AH580" s="126"/>
      <c r="AI580" s="134"/>
      <c r="AJ580" s="126">
        <f t="shared" ca="1" si="3"/>
        <v>-153</v>
      </c>
      <c r="AK580" s="126" t="e">
        <f t="shared" ca="1" si="28"/>
        <v>#NAME?</v>
      </c>
      <c r="AL580" s="124" t="s">
        <v>1730</v>
      </c>
      <c r="AM580" s="136">
        <v>45537</v>
      </c>
    </row>
    <row r="581" spans="1:39" ht="18.75" customHeight="1">
      <c r="A581" s="142" t="s">
        <v>99</v>
      </c>
      <c r="B581" s="125">
        <v>579</v>
      </c>
      <c r="C581" s="126" t="e">
        <f ca="1">IF(OR(H581&lt;&gt;"", J581&lt;&gt;"", O581&lt;&gt;""),
    _xludf.TEXTJOIN("-", TRUE,
        IF(H581="NO CONFORMIDAD", "NC", IF(H581="OBSERVACIÓN", "OB", "Error")),I581,
IF(O581="CORRECCIÓN", "C", IF(O581="ACCIÓN CORRECTIVA", "AC", IF(O581="ACCIÓN DE MEJORA", "AM","Error"))),
        VLOOKUP(E581, Opciones!A$1:B$13, 2, FALSE),
        VLOOKUP(M581, Opciones!D$1:E$92, 2, FALSE),
        YEAR(G581)
    ),
"")</f>
        <v>#NAME?</v>
      </c>
      <c r="D581" s="126" t="e">
        <f t="shared" ca="1" si="6"/>
        <v>#NAME?</v>
      </c>
      <c r="E581" s="96" t="s">
        <v>44</v>
      </c>
      <c r="F581" s="127" t="str">
        <f t="shared" si="27"/>
        <v>AUDITORÍA INTERNA PROCESO DE RECURSOS FINANCIEROS - DIRECCIÓN TERRITORIAL ORINOQUÍA VIGENCIA 2023</v>
      </c>
      <c r="G581" s="128">
        <v>45281</v>
      </c>
      <c r="H581" s="129" t="s">
        <v>45</v>
      </c>
      <c r="I581" s="187">
        <v>2</v>
      </c>
      <c r="J581" s="127" t="s">
        <v>1732</v>
      </c>
      <c r="K581" s="127" t="s">
        <v>1733</v>
      </c>
      <c r="L581" s="129" t="s">
        <v>102</v>
      </c>
      <c r="M581" s="129" t="s">
        <v>670</v>
      </c>
      <c r="N581" s="129" t="s">
        <v>50</v>
      </c>
      <c r="O581" s="126" t="s">
        <v>87</v>
      </c>
      <c r="P581" s="127" t="s">
        <v>1734</v>
      </c>
      <c r="Q581" s="175">
        <v>45455</v>
      </c>
      <c r="R581" s="130">
        <v>45595</v>
      </c>
      <c r="S581" s="131"/>
      <c r="T581" s="132"/>
      <c r="U581" s="124" t="s">
        <v>1729</v>
      </c>
      <c r="V581" s="124" t="s">
        <v>84</v>
      </c>
      <c r="W581" s="124">
        <v>100</v>
      </c>
      <c r="AA581" s="134"/>
      <c r="AB581" s="142" t="s">
        <v>99</v>
      </c>
      <c r="AC581" s="126" t="s">
        <v>50</v>
      </c>
      <c r="AD581" s="134"/>
      <c r="AF581" s="137"/>
      <c r="AG581" s="126"/>
      <c r="AH581" s="126"/>
      <c r="AI581" s="134"/>
      <c r="AJ581" s="126">
        <f t="shared" ca="1" si="3"/>
        <v>-153</v>
      </c>
      <c r="AK581" s="126" t="e">
        <f t="shared" ca="1" si="28"/>
        <v>#NAME?</v>
      </c>
      <c r="AL581" s="124" t="s">
        <v>1730</v>
      </c>
      <c r="AM581" s="136">
        <v>45537</v>
      </c>
    </row>
    <row r="582" spans="1:39" ht="18.75" customHeight="1">
      <c r="A582" s="142" t="s">
        <v>99</v>
      </c>
      <c r="B582" s="125">
        <v>580</v>
      </c>
      <c r="C582" s="126" t="e">
        <f ca="1">IF(OR(H582&lt;&gt;"", J582&lt;&gt;"", O582&lt;&gt;""),
    _xludf.TEXTJOIN("-", TRUE,
        IF(H582="NO CONFORMIDAD", "NC", IF(H582="OBSERVACIÓN", "OB", "Error")),I582,
IF(O582="CORRECCIÓN", "C", IF(O582="ACCIÓN CORRECTIVA", "AC", IF(O582="ACCIÓN DE MEJORA", "AM","Error"))),
        VLOOKUP(E582, Opciones!A$1:B$13, 2, FALSE),
        VLOOKUP(M582, Opciones!D$1:E$92, 2, FALSE),
        YEAR(G582)
    ),
"")</f>
        <v>#NAME?</v>
      </c>
      <c r="D582" s="126" t="e">
        <f t="shared" ca="1" si="6"/>
        <v>#NAME?</v>
      </c>
      <c r="E582" s="96" t="s">
        <v>44</v>
      </c>
      <c r="F582" s="127" t="str">
        <f t="shared" si="27"/>
        <v>AUDITORÍA INTERNA PROCESO DE RECURSOS FINANCIEROS - DIRECCIÓN TERRITORIAL ORINOQUÍA VIGENCIA 2023</v>
      </c>
      <c r="G582" s="128">
        <v>45281</v>
      </c>
      <c r="H582" s="129" t="s">
        <v>45</v>
      </c>
      <c r="I582" s="187">
        <v>2</v>
      </c>
      <c r="J582" s="127" t="s">
        <v>1732</v>
      </c>
      <c r="K582" s="127" t="s">
        <v>1733</v>
      </c>
      <c r="L582" s="129" t="s">
        <v>102</v>
      </c>
      <c r="M582" s="129" t="s">
        <v>670</v>
      </c>
      <c r="N582" s="129" t="s">
        <v>50</v>
      </c>
      <c r="O582" s="126" t="s">
        <v>87</v>
      </c>
      <c r="P582" s="127" t="s">
        <v>1735</v>
      </c>
      <c r="Q582" s="175">
        <v>45455</v>
      </c>
      <c r="R582" s="130">
        <v>45595</v>
      </c>
      <c r="S582" s="131"/>
      <c r="T582" s="132"/>
      <c r="U582" s="124" t="s">
        <v>1718</v>
      </c>
      <c r="V582" s="124" t="s">
        <v>90</v>
      </c>
      <c r="W582" s="124">
        <v>4</v>
      </c>
      <c r="AA582" s="134"/>
      <c r="AB582" s="142" t="s">
        <v>99</v>
      </c>
      <c r="AC582" s="126" t="s">
        <v>50</v>
      </c>
      <c r="AD582" s="134"/>
      <c r="AF582" s="137"/>
      <c r="AG582" s="126"/>
      <c r="AH582" s="126"/>
      <c r="AI582" s="134"/>
      <c r="AJ582" s="126">
        <f t="shared" ca="1" si="3"/>
        <v>-153</v>
      </c>
      <c r="AK582" s="126" t="e">
        <f t="shared" ca="1" si="28"/>
        <v>#NAME?</v>
      </c>
      <c r="AL582" s="124" t="s">
        <v>1730</v>
      </c>
      <c r="AM582" s="136">
        <v>45537</v>
      </c>
    </row>
    <row r="583" spans="1:39" ht="18.75" customHeight="1">
      <c r="A583" s="142" t="s">
        <v>99</v>
      </c>
      <c r="B583" s="125">
        <v>581</v>
      </c>
      <c r="C583" s="126" t="e">
        <f ca="1">IF(OR(H583&lt;&gt;"", J583&lt;&gt;"", O583&lt;&gt;""),
    _xludf.TEXTJOIN("-", TRUE,
        IF(H583="NO CONFORMIDAD", "NC", IF(H583="OBSERVACIÓN", "OB", "Error")),I583,
IF(O583="CORRECCIÓN", "C", IF(O583="ACCIÓN CORRECTIVA", "AC", IF(O583="ACCIÓN DE MEJORA", "AM","Error"))),
        VLOOKUP(E583, Opciones!A$1:B$13, 2, FALSE),
        VLOOKUP(M583, Opciones!D$1:E$92, 2, FALSE),
        YEAR(G583)
    ),
"")</f>
        <v>#NAME?</v>
      </c>
      <c r="D583" s="126" t="e">
        <f t="shared" ca="1" si="6"/>
        <v>#NAME?</v>
      </c>
      <c r="E583" s="96" t="s">
        <v>44</v>
      </c>
      <c r="F583" s="127" t="str">
        <f t="shared" si="27"/>
        <v>AUDITORÍA INTERNA PROCESO DE RECURSOS FINANCIEROS - DIRECCIÓN TERRITORIAL ORINOQUÍA VIGENCIA 2023</v>
      </c>
      <c r="G583" s="128">
        <v>45281</v>
      </c>
      <c r="H583" s="129" t="s">
        <v>45</v>
      </c>
      <c r="I583" s="187">
        <v>3</v>
      </c>
      <c r="J583" s="127" t="s">
        <v>1736</v>
      </c>
      <c r="K583" s="127" t="s">
        <v>1737</v>
      </c>
      <c r="L583" s="129" t="s">
        <v>102</v>
      </c>
      <c r="M583" s="129" t="s">
        <v>670</v>
      </c>
      <c r="N583" s="129" t="s">
        <v>50</v>
      </c>
      <c r="O583" s="126" t="s">
        <v>87</v>
      </c>
      <c r="P583" s="127" t="s">
        <v>1738</v>
      </c>
      <c r="Q583" s="175">
        <v>45455</v>
      </c>
      <c r="R583" s="130">
        <v>45595</v>
      </c>
      <c r="S583" s="131"/>
      <c r="T583" s="132"/>
      <c r="U583" s="124" t="s">
        <v>1739</v>
      </c>
      <c r="V583" s="124" t="s">
        <v>90</v>
      </c>
      <c r="W583" s="124">
        <v>1</v>
      </c>
      <c r="AA583" s="134"/>
      <c r="AB583" s="142" t="s">
        <v>99</v>
      </c>
      <c r="AC583" s="126" t="s">
        <v>50</v>
      </c>
      <c r="AD583" s="134"/>
      <c r="AF583" s="137"/>
      <c r="AG583" s="126"/>
      <c r="AH583" s="126"/>
      <c r="AI583" s="134"/>
      <c r="AJ583" s="126">
        <f t="shared" ca="1" si="3"/>
        <v>-153</v>
      </c>
      <c r="AK583" s="126" t="e">
        <f t="shared" ca="1" si="28"/>
        <v>#NAME?</v>
      </c>
      <c r="AL583" s="124" t="s">
        <v>1730</v>
      </c>
      <c r="AM583" s="136">
        <v>45537</v>
      </c>
    </row>
    <row r="584" spans="1:39" ht="18.75" customHeight="1">
      <c r="A584" s="142" t="s">
        <v>99</v>
      </c>
      <c r="B584" s="125">
        <v>582</v>
      </c>
      <c r="C584" s="126" t="e">
        <f ca="1">IF(OR(H584&lt;&gt;"", J584&lt;&gt;"", O584&lt;&gt;""),
    _xludf.TEXTJOIN("-", TRUE,
        IF(H584="NO CONFORMIDAD", "NC", IF(H584="OBSERVACIÓN", "OB", "Error")),I584,
IF(O584="CORRECCIÓN", "C", IF(O584="ACCIÓN CORRECTIVA", "AC", IF(O584="ACCIÓN DE MEJORA", "AM","Error"))),
        VLOOKUP(E584, Opciones!A$1:B$13, 2, FALSE),
        VLOOKUP(M584, Opciones!D$1:E$92, 2, FALSE),
        YEAR(G584)
    ),
"")</f>
        <v>#NAME?</v>
      </c>
      <c r="D584" s="126" t="e">
        <f t="shared" ca="1" si="6"/>
        <v>#NAME?</v>
      </c>
      <c r="E584" s="96" t="s">
        <v>44</v>
      </c>
      <c r="F584" s="127" t="str">
        <f t="shared" si="27"/>
        <v>AUDITORÍA INTERNA PROCESO DE RECURSOS FINANCIEROS - DIRECCIÓN TERRITORIAL ORINOQUÍA VIGENCIA 2023</v>
      </c>
      <c r="G584" s="128">
        <v>45281</v>
      </c>
      <c r="H584" s="129" t="s">
        <v>45</v>
      </c>
      <c r="I584" s="187">
        <v>3</v>
      </c>
      <c r="J584" s="127" t="s">
        <v>1736</v>
      </c>
      <c r="K584" s="127" t="s">
        <v>1737</v>
      </c>
      <c r="L584" s="129" t="s">
        <v>102</v>
      </c>
      <c r="M584" s="129" t="s">
        <v>670</v>
      </c>
      <c r="N584" s="129" t="s">
        <v>50</v>
      </c>
      <c r="O584" s="126" t="s">
        <v>87</v>
      </c>
      <c r="P584" s="127" t="s">
        <v>1740</v>
      </c>
      <c r="Q584" s="175">
        <v>45455</v>
      </c>
      <c r="R584" s="130">
        <v>45595</v>
      </c>
      <c r="S584" s="131"/>
      <c r="T584" s="132"/>
      <c r="U584" s="124" t="s">
        <v>1741</v>
      </c>
      <c r="V584" s="124" t="s">
        <v>90</v>
      </c>
      <c r="W584" s="124">
        <v>4</v>
      </c>
      <c r="AA584" s="134"/>
      <c r="AB584" s="142" t="s">
        <v>99</v>
      </c>
      <c r="AC584" s="126" t="s">
        <v>50</v>
      </c>
      <c r="AD584" s="134"/>
      <c r="AF584" s="137"/>
      <c r="AG584" s="126"/>
      <c r="AH584" s="126"/>
      <c r="AI584" s="134"/>
      <c r="AJ584" s="126">
        <f t="shared" ca="1" si="3"/>
        <v>-153</v>
      </c>
      <c r="AK584" s="126" t="e">
        <f t="shared" ca="1" si="28"/>
        <v>#NAME?</v>
      </c>
      <c r="AL584" s="124" t="s">
        <v>1730</v>
      </c>
      <c r="AM584" s="136">
        <v>45537</v>
      </c>
    </row>
    <row r="585" spans="1:39" ht="18.75" customHeight="1">
      <c r="A585" s="142" t="s">
        <v>99</v>
      </c>
      <c r="B585" s="125">
        <v>583</v>
      </c>
      <c r="C585" s="126" t="e">
        <f ca="1">IF(OR(H585&lt;&gt;"", J585&lt;&gt;"", O585&lt;&gt;""),
    _xludf.TEXTJOIN("-", TRUE,
        IF(H585="NO CONFORMIDAD", "NC", IF(H585="OBSERVACIÓN", "OB", "Error")),I585,
IF(O585="CORRECCIÓN", "C", IF(O585="ACCIÓN CORRECTIVA", "AC", IF(O585="ACCIÓN DE MEJORA", "AM","Error"))),
        VLOOKUP(E585, Opciones!A$1:B$13, 2, FALSE),
        VLOOKUP(M585, Opciones!D$1:E$92, 2, FALSE),
        YEAR(G585)
    ),
"")</f>
        <v>#NAME?</v>
      </c>
      <c r="D585" s="126" t="e">
        <f t="shared" ca="1" si="6"/>
        <v>#NAME?</v>
      </c>
      <c r="E585" s="96" t="s">
        <v>44</v>
      </c>
      <c r="F585" s="127" t="str">
        <f t="shared" si="27"/>
        <v>AUDITORÍA INTERNA PROCESO DE RECURSOS FINANCIEROS - GRUPO DE GESTIÓN FINANCIERA VIGENCIA 2023</v>
      </c>
      <c r="G585" s="128">
        <v>45216</v>
      </c>
      <c r="H585" s="129" t="s">
        <v>45</v>
      </c>
      <c r="I585" s="187">
        <v>1</v>
      </c>
      <c r="J585" s="127" t="s">
        <v>1742</v>
      </c>
      <c r="K585" s="127" t="s">
        <v>1743</v>
      </c>
      <c r="L585" s="129" t="s">
        <v>102</v>
      </c>
      <c r="M585" s="129" t="s">
        <v>103</v>
      </c>
      <c r="N585" s="129"/>
      <c r="O585" s="126" t="s">
        <v>87</v>
      </c>
      <c r="P585" s="127" t="s">
        <v>1744</v>
      </c>
      <c r="Q585" s="175">
        <v>45536</v>
      </c>
      <c r="R585" s="176">
        <v>45899</v>
      </c>
      <c r="S585" s="131"/>
      <c r="T585" s="132"/>
      <c r="U585" s="133" t="s">
        <v>1745</v>
      </c>
      <c r="V585" s="126" t="s">
        <v>90</v>
      </c>
      <c r="W585" s="126">
        <v>1</v>
      </c>
      <c r="AA585" s="134"/>
      <c r="AB585" s="142" t="s">
        <v>99</v>
      </c>
      <c r="AC585" s="126" t="s">
        <v>50</v>
      </c>
      <c r="AD585" s="134"/>
      <c r="AF585" s="137"/>
      <c r="AG585" s="126"/>
      <c r="AH585" s="126"/>
      <c r="AI585" s="134"/>
      <c r="AJ585" s="126">
        <f t="shared" ca="1" si="3"/>
        <v>151</v>
      </c>
      <c r="AK585" s="126" t="e">
        <f t="shared" ca="1" si="28"/>
        <v>#NAME?</v>
      </c>
      <c r="AL585" s="124" t="s">
        <v>1746</v>
      </c>
      <c r="AM585" s="141">
        <v>45560</v>
      </c>
    </row>
    <row r="586" spans="1:39" ht="18.75" customHeight="1">
      <c r="A586" s="142" t="s">
        <v>99</v>
      </c>
      <c r="B586" s="125">
        <v>584</v>
      </c>
      <c r="C586" s="126" t="e">
        <f ca="1">IF(OR(H586&lt;&gt;"", J586&lt;&gt;"", O586&lt;&gt;""),
    _xludf.TEXTJOIN("-", TRUE,
        IF(H586="NO CONFORMIDAD", "NC", IF(H586="OBSERVACIÓN", "OB", "Error")),I586,
IF(O586="CORRECCIÓN", "C", IF(O586="ACCIÓN CORRECTIVA", "AC", IF(O586="ACCIÓN DE MEJORA", "AM","Error"))),
        VLOOKUP(E586, Opciones!A$1:B$13, 2, FALSE),
        VLOOKUP(M586, Opciones!D$1:E$92, 2, FALSE),
        YEAR(G586)
    ),
"")</f>
        <v>#NAME?</v>
      </c>
      <c r="D586" s="126" t="e">
        <f t="shared" ca="1" si="6"/>
        <v>#NAME?</v>
      </c>
      <c r="E586" s="96" t="s">
        <v>44</v>
      </c>
      <c r="F586" s="127" t="str">
        <f t="shared" si="27"/>
        <v>AUDITORÍA INTERNA PROCESO DE RECURSOS FINANCIEROS - GRUPO DE GESTIÓN FINANCIERA VIGENCIA 2023</v>
      </c>
      <c r="G586" s="128">
        <v>45216</v>
      </c>
      <c r="H586" s="129" t="s">
        <v>45</v>
      </c>
      <c r="I586" s="187">
        <v>2</v>
      </c>
      <c r="J586" s="127" t="s">
        <v>1747</v>
      </c>
      <c r="K586" s="127" t="s">
        <v>1743</v>
      </c>
      <c r="L586" s="129" t="s">
        <v>102</v>
      </c>
      <c r="M586" s="129" t="s">
        <v>103</v>
      </c>
      <c r="N586" s="129"/>
      <c r="O586" s="126" t="s">
        <v>87</v>
      </c>
      <c r="P586" s="127" t="s">
        <v>1744</v>
      </c>
      <c r="Q586" s="175">
        <v>45536</v>
      </c>
      <c r="R586" s="176">
        <v>45899</v>
      </c>
      <c r="S586" s="131"/>
      <c r="T586" s="132"/>
      <c r="U586" s="133" t="s">
        <v>1745</v>
      </c>
      <c r="V586" s="126" t="s">
        <v>90</v>
      </c>
      <c r="W586" s="126">
        <v>1</v>
      </c>
      <c r="AA586" s="134"/>
      <c r="AB586" s="142" t="s">
        <v>99</v>
      </c>
      <c r="AC586" s="126" t="s">
        <v>50</v>
      </c>
      <c r="AD586" s="134"/>
      <c r="AF586" s="137"/>
      <c r="AG586" s="126"/>
      <c r="AH586" s="126"/>
      <c r="AI586" s="134"/>
      <c r="AJ586" s="126">
        <f t="shared" ca="1" si="3"/>
        <v>151</v>
      </c>
      <c r="AK586" s="126" t="e">
        <f t="shared" ca="1" si="28"/>
        <v>#NAME?</v>
      </c>
      <c r="AL586" s="124" t="s">
        <v>1746</v>
      </c>
      <c r="AM586" s="141">
        <v>45560</v>
      </c>
    </row>
    <row r="587" spans="1:39" ht="18.75" customHeight="1">
      <c r="A587" s="142" t="s">
        <v>99</v>
      </c>
      <c r="B587" s="125">
        <v>585</v>
      </c>
      <c r="C587" s="126" t="e">
        <f ca="1">IF(OR(H587&lt;&gt;"", J587&lt;&gt;"", O587&lt;&gt;""),
    _xludf.TEXTJOIN("-", TRUE,
        IF(H587="NO CONFORMIDAD", "NC", IF(H587="OBSERVACIÓN", "OB", "Error")),I587,
IF(O587="CORRECCIÓN", "C", IF(O587="ACCIÓN CORRECTIVA", "AC", IF(O587="ACCIÓN DE MEJORA", "AM","Error"))),
        VLOOKUP(E587, Opciones!A$1:B$13, 2, FALSE),
        VLOOKUP(M587, Opciones!D$1:E$92, 2, FALSE),
        YEAR(G587)
    ),
"")</f>
        <v>#NAME?</v>
      </c>
      <c r="D587" s="126" t="e">
        <f t="shared" ca="1" si="6"/>
        <v>#NAME?</v>
      </c>
      <c r="E587" s="96" t="s">
        <v>44</v>
      </c>
      <c r="F587" s="127" t="str">
        <f t="shared" si="27"/>
        <v>AUDITORÍA INTERNA PROCESO DE RECURSOS FINANCIEROS - GRUPO DE GESTIÓN FINANCIERA VIGENCIA 2023</v>
      </c>
      <c r="G587" s="128">
        <v>45216</v>
      </c>
      <c r="H587" s="129" t="s">
        <v>45</v>
      </c>
      <c r="I587" s="187">
        <v>3</v>
      </c>
      <c r="J587" s="127" t="s">
        <v>1748</v>
      </c>
      <c r="K587" s="127" t="s">
        <v>1743</v>
      </c>
      <c r="L587" s="129" t="s">
        <v>102</v>
      </c>
      <c r="M587" s="129" t="s">
        <v>103</v>
      </c>
      <c r="N587" s="129"/>
      <c r="O587" s="126" t="s">
        <v>87</v>
      </c>
      <c r="P587" s="127" t="s">
        <v>1744</v>
      </c>
      <c r="Q587" s="175">
        <v>45536</v>
      </c>
      <c r="R587" s="176">
        <v>45899</v>
      </c>
      <c r="S587" s="131"/>
      <c r="T587" s="132"/>
      <c r="U587" s="133" t="s">
        <v>1745</v>
      </c>
      <c r="V587" s="126" t="s">
        <v>90</v>
      </c>
      <c r="W587" s="126">
        <v>1</v>
      </c>
      <c r="AA587" s="134"/>
      <c r="AB587" s="142" t="s">
        <v>99</v>
      </c>
      <c r="AC587" s="126" t="s">
        <v>50</v>
      </c>
      <c r="AD587" s="134"/>
      <c r="AF587" s="137"/>
      <c r="AG587" s="126"/>
      <c r="AH587" s="126"/>
      <c r="AI587" s="134"/>
      <c r="AJ587" s="126">
        <f t="shared" ca="1" si="3"/>
        <v>151</v>
      </c>
      <c r="AK587" s="126" t="e">
        <f t="shared" ca="1" si="28"/>
        <v>#NAME?</v>
      </c>
      <c r="AL587" s="124" t="s">
        <v>1746</v>
      </c>
      <c r="AM587" s="141">
        <v>45560</v>
      </c>
    </row>
    <row r="588" spans="1:39" ht="18.75" customHeight="1">
      <c r="A588" s="142" t="s">
        <v>99</v>
      </c>
      <c r="B588" s="125">
        <v>586</v>
      </c>
      <c r="C588" s="126" t="e">
        <f ca="1">IF(OR(H588&lt;&gt;"", J588&lt;&gt;"", O588&lt;&gt;""),
    _xludf.TEXTJOIN("-", TRUE,
        IF(H588="NO CONFORMIDAD", "NC", IF(H588="OBSERVACIÓN", "OB", "Error")),I588,
IF(O588="CORRECCIÓN", "C", IF(O588="ACCIÓN CORRECTIVA", "AC", IF(O588="ACCIÓN DE MEJORA", "AM","Error"))),
        VLOOKUP(E588, Opciones!A$1:B$13, 2, FALSE),
        VLOOKUP(M588, Opciones!D$1:E$92, 2, FALSE),
        YEAR(G588)
    ),
"")</f>
        <v>#NAME?</v>
      </c>
      <c r="D588" s="126" t="e">
        <f t="shared" ca="1" si="6"/>
        <v>#NAME?</v>
      </c>
      <c r="E588" s="96" t="s">
        <v>44</v>
      </c>
      <c r="F588" s="127" t="str">
        <f t="shared" si="27"/>
        <v>AUDITORÍA INTERNA PROCESO DE RECURSOS FINANCIEROS - GRUPO DE GESTIÓN FINANCIERA VIGENCIA 2023</v>
      </c>
      <c r="G588" s="128">
        <v>45216</v>
      </c>
      <c r="H588" s="129" t="s">
        <v>45</v>
      </c>
      <c r="I588" s="187">
        <v>4</v>
      </c>
      <c r="J588" s="127" t="s">
        <v>1749</v>
      </c>
      <c r="K588" s="127" t="s">
        <v>1750</v>
      </c>
      <c r="L588" s="129" t="s">
        <v>102</v>
      </c>
      <c r="M588" s="129" t="s">
        <v>103</v>
      </c>
      <c r="N588" s="129"/>
      <c r="O588" s="126" t="s">
        <v>87</v>
      </c>
      <c r="P588" s="127" t="s">
        <v>1751</v>
      </c>
      <c r="Q588" s="175">
        <v>45536</v>
      </c>
      <c r="R588" s="176">
        <v>45838</v>
      </c>
      <c r="S588" s="131"/>
      <c r="T588" s="132"/>
      <c r="U588" s="133" t="s">
        <v>1752</v>
      </c>
      <c r="V588" s="126" t="s">
        <v>90</v>
      </c>
      <c r="W588" s="126">
        <v>1</v>
      </c>
      <c r="AA588" s="134"/>
      <c r="AB588" s="142" t="s">
        <v>99</v>
      </c>
      <c r="AC588" s="126" t="s">
        <v>50</v>
      </c>
      <c r="AD588" s="134"/>
      <c r="AF588" s="137"/>
      <c r="AG588" s="126"/>
      <c r="AH588" s="126"/>
      <c r="AI588" s="134"/>
      <c r="AJ588" s="126">
        <f t="shared" ca="1" si="3"/>
        <v>90</v>
      </c>
      <c r="AK588" s="126" t="e">
        <f t="shared" ca="1" si="28"/>
        <v>#NAME?</v>
      </c>
      <c r="AL588" s="124" t="s">
        <v>1746</v>
      </c>
      <c r="AM588" s="141">
        <v>45560</v>
      </c>
    </row>
    <row r="589" spans="1:39" ht="18.75" customHeight="1">
      <c r="A589" s="142" t="s">
        <v>99</v>
      </c>
      <c r="B589" s="125">
        <v>587</v>
      </c>
      <c r="C589" s="126" t="e">
        <f ca="1">IF(OR(H589&lt;&gt;"", J589&lt;&gt;"", O589&lt;&gt;""),
    _xludf.TEXTJOIN("-", TRUE,
        IF(H589="NO CONFORMIDAD", "NC", IF(H589="OBSERVACIÓN", "OB", "Error")),I589,
IF(O589="CORRECCIÓN", "C", IF(O589="ACCIÓN CORRECTIVA", "AC", IF(O589="ACCIÓN DE MEJORA", "AM","Error"))),
        VLOOKUP(E589, Opciones!A$1:B$13, 2, FALSE),
        VLOOKUP(M589, Opciones!D$1:E$92, 2, FALSE),
        YEAR(G589)
    ),
"")</f>
        <v>#NAME?</v>
      </c>
      <c r="D589" s="126" t="e">
        <f t="shared" ca="1" si="6"/>
        <v>#NAME?</v>
      </c>
      <c r="E589" s="96" t="s">
        <v>44</v>
      </c>
      <c r="F589" s="127" t="str">
        <f t="shared" si="27"/>
        <v>AUDITORÍA INTERNA PROCESO DE RECURSOS FINANCIEROS - GRUPO DE GESTIÓN FINANCIERA VIGENCIA 2023</v>
      </c>
      <c r="G589" s="128">
        <v>45216</v>
      </c>
      <c r="H589" s="129" t="s">
        <v>45</v>
      </c>
      <c r="I589" s="187">
        <v>5</v>
      </c>
      <c r="J589" s="127" t="s">
        <v>1753</v>
      </c>
      <c r="K589" s="127" t="s">
        <v>1754</v>
      </c>
      <c r="L589" s="129" t="s">
        <v>102</v>
      </c>
      <c r="M589" s="129" t="s">
        <v>103</v>
      </c>
      <c r="N589" s="129" t="s">
        <v>444</v>
      </c>
      <c r="O589" s="126" t="s">
        <v>87</v>
      </c>
      <c r="P589" s="127" t="s">
        <v>1755</v>
      </c>
      <c r="Q589" s="175">
        <v>45536</v>
      </c>
      <c r="R589" s="176">
        <v>45868</v>
      </c>
      <c r="S589" s="131"/>
      <c r="T589" s="132"/>
      <c r="U589" s="133" t="s">
        <v>1756</v>
      </c>
      <c r="V589" s="126" t="s">
        <v>90</v>
      </c>
      <c r="W589" s="126">
        <v>11</v>
      </c>
      <c r="AA589" s="134"/>
      <c r="AB589" s="142" t="s">
        <v>99</v>
      </c>
      <c r="AC589" s="126" t="s">
        <v>50</v>
      </c>
      <c r="AD589" s="134"/>
      <c r="AF589" s="137"/>
      <c r="AG589" s="126"/>
      <c r="AH589" s="126"/>
      <c r="AI589" s="134"/>
      <c r="AJ589" s="126">
        <f t="shared" ca="1" si="3"/>
        <v>120</v>
      </c>
      <c r="AK589" s="126" t="e">
        <f t="shared" ca="1" si="28"/>
        <v>#NAME?</v>
      </c>
      <c r="AL589" s="124" t="s">
        <v>1746</v>
      </c>
      <c r="AM589" s="141">
        <v>45560</v>
      </c>
    </row>
    <row r="590" spans="1:39" ht="18.75" customHeight="1">
      <c r="A590" s="142" t="s">
        <v>99</v>
      </c>
      <c r="B590" s="125">
        <v>588</v>
      </c>
      <c r="C590" s="126" t="e">
        <f ca="1">IF(OR(H590&lt;&gt;"", J590&lt;&gt;"", O590&lt;&gt;""),
    _xludf.TEXTJOIN("-", TRUE,
        IF(H590="NO CONFORMIDAD", "NC", IF(H590="OBSERVACIÓN", "OB", "Error")),I590,
IF(O590="CORRECCIÓN", "C", IF(O590="ACCIÓN CORRECTIVA", "AC", IF(O590="ACCIÓN DE MEJORA", "AM","Error"))),
        VLOOKUP(E590, Opciones!A$1:B$13, 2, FALSE),
        VLOOKUP(M590, Opciones!D$1:E$92, 2, FALSE),
        YEAR(G590)
    ),
"")</f>
        <v>#NAME?</v>
      </c>
      <c r="D590" s="126" t="e">
        <f t="shared" ca="1" si="6"/>
        <v>#NAME?</v>
      </c>
      <c r="E590" s="96" t="s">
        <v>44</v>
      </c>
      <c r="F590" s="127" t="str">
        <f t="shared" si="27"/>
        <v>AUDITORÍA INTERNA PROCESO DE RECURSOS FINANCIEROS - GRUPO DE GESTIÓN FINANCIERA VIGENCIA 2023</v>
      </c>
      <c r="G590" s="128">
        <v>45216</v>
      </c>
      <c r="H590" s="129" t="s">
        <v>45</v>
      </c>
      <c r="I590" s="187">
        <v>6</v>
      </c>
      <c r="J590" s="127" t="s">
        <v>1757</v>
      </c>
      <c r="K590" s="127" t="s">
        <v>1758</v>
      </c>
      <c r="L590" s="129" t="s">
        <v>102</v>
      </c>
      <c r="M590" s="129" t="s">
        <v>103</v>
      </c>
      <c r="N590" s="129" t="s">
        <v>444</v>
      </c>
      <c r="O590" s="126" t="s">
        <v>87</v>
      </c>
      <c r="P590" s="127" t="s">
        <v>1759</v>
      </c>
      <c r="Q590" s="175">
        <v>45536</v>
      </c>
      <c r="R590" s="176">
        <v>45868</v>
      </c>
      <c r="S590" s="131"/>
      <c r="T590" s="132"/>
      <c r="U590" s="133" t="s">
        <v>1760</v>
      </c>
      <c r="V590" s="126" t="s">
        <v>90</v>
      </c>
      <c r="W590" s="126">
        <v>11</v>
      </c>
      <c r="AA590" s="134"/>
      <c r="AB590" s="142" t="s">
        <v>99</v>
      </c>
      <c r="AC590" s="126" t="s">
        <v>50</v>
      </c>
      <c r="AD590" s="134"/>
      <c r="AF590" s="137"/>
      <c r="AG590" s="126"/>
      <c r="AH590" s="126"/>
      <c r="AI590" s="134"/>
      <c r="AJ590" s="126">
        <f t="shared" ca="1" si="3"/>
        <v>120</v>
      </c>
      <c r="AK590" s="126" t="e">
        <f t="shared" ca="1" si="28"/>
        <v>#NAME?</v>
      </c>
      <c r="AL590" s="124" t="s">
        <v>1746</v>
      </c>
      <c r="AM590" s="141">
        <v>45560</v>
      </c>
    </row>
    <row r="591" spans="1:39" ht="18.75" customHeight="1">
      <c r="A591" s="142" t="s">
        <v>99</v>
      </c>
      <c r="B591" s="125">
        <v>589</v>
      </c>
      <c r="C591" s="126" t="e">
        <f ca="1">IF(OR(H591&lt;&gt;"", J591&lt;&gt;"", O591&lt;&gt;""),
    _xludf.TEXTJOIN("-", TRUE,
        IF(H591="NO CONFORMIDAD", "NC", IF(H591="OBSERVACIÓN", "OB", "Error")),I591,
IF(O591="CORRECCIÓN", "C", IF(O591="ACCIÓN CORRECTIVA", "AC", IF(O591="ACCIÓN DE MEJORA", "AM","Error"))),
        VLOOKUP(E591, Opciones!A$1:B$13, 2, FALSE),
        VLOOKUP(M591, Opciones!D$1:E$92, 2, FALSE),
        YEAR(G591)
    ),
"")</f>
        <v>#NAME?</v>
      </c>
      <c r="D591" s="126" t="e">
        <f t="shared" ca="1" si="6"/>
        <v>#NAME?</v>
      </c>
      <c r="E591" s="96" t="s">
        <v>44</v>
      </c>
      <c r="F591" s="127" t="str">
        <f t="shared" si="27"/>
        <v>AUDITORÍA INTERNA PROCESO DE RECURSOS FINANCIEROS - GRUPO DE GESTIÓN FINANCIERA VIGENCIA 2023</v>
      </c>
      <c r="G591" s="128">
        <v>45216</v>
      </c>
      <c r="H591" s="129" t="s">
        <v>290</v>
      </c>
      <c r="I591" s="187">
        <v>1</v>
      </c>
      <c r="J591" s="127" t="s">
        <v>1761</v>
      </c>
      <c r="K591" s="127" t="s">
        <v>1758</v>
      </c>
      <c r="L591" s="129" t="s">
        <v>102</v>
      </c>
      <c r="M591" s="129" t="s">
        <v>103</v>
      </c>
      <c r="N591" s="129" t="s">
        <v>444</v>
      </c>
      <c r="O591" s="126" t="s">
        <v>255</v>
      </c>
      <c r="P591" s="127" t="s">
        <v>1762</v>
      </c>
      <c r="Q591" s="175">
        <v>45536</v>
      </c>
      <c r="R591" s="176">
        <v>45899</v>
      </c>
      <c r="S591" s="131"/>
      <c r="T591" s="132"/>
      <c r="U591" s="133" t="s">
        <v>1763</v>
      </c>
      <c r="V591" s="126" t="s">
        <v>90</v>
      </c>
      <c r="W591" s="126">
        <v>1</v>
      </c>
      <c r="AA591" s="134"/>
      <c r="AB591" s="142" t="s">
        <v>99</v>
      </c>
      <c r="AC591" s="126" t="s">
        <v>50</v>
      </c>
      <c r="AD591" s="134"/>
      <c r="AF591" s="137"/>
      <c r="AG591" s="126"/>
      <c r="AH591" s="126"/>
      <c r="AI591" s="134"/>
      <c r="AJ591" s="126">
        <f t="shared" ca="1" si="3"/>
        <v>151</v>
      </c>
      <c r="AK591" s="126" t="e">
        <f t="shared" ca="1" si="28"/>
        <v>#NAME?</v>
      </c>
      <c r="AL591" s="124" t="s">
        <v>1746</v>
      </c>
      <c r="AM591" s="141">
        <v>45560</v>
      </c>
    </row>
    <row r="592" spans="1:39" ht="18.75" customHeight="1">
      <c r="A592" s="142" t="s">
        <v>142</v>
      </c>
      <c r="B592" s="125">
        <v>590</v>
      </c>
      <c r="C592" s="126" t="e">
        <f ca="1">IF(OR(H592&lt;&gt;"", J592&lt;&gt;"", O592&lt;&gt;""),
    _xludf.TEXTJOIN("-", TRUE,
        IF(H592="NO CONFORMIDAD", "NC", IF(H592="OBSERVACIÓN", "OB", "Error")),I592,
IF(O592="CORRECCIÓN", "C", IF(O592="ACCIÓN CORRECTIVA", "AC", IF(O592="ACCIÓN DE MEJORA", "AM","Error"))),
        VLOOKUP(E592, Opciones!A$1:B$13, 2, FALSE),
        VLOOKUP(M592, Opciones!D$1:E$92, 2, FALSE),
        YEAR(G592)
    ),
"")</f>
        <v>#NAME?</v>
      </c>
      <c r="D592" s="126" t="e">
        <f t="shared" ca="1" si="6"/>
        <v>#NAME?</v>
      </c>
      <c r="E592" s="96" t="s">
        <v>44</v>
      </c>
      <c r="F592" s="127" t="str">
        <f t="shared" si="27"/>
        <v>AUDITORÍA INTERNA PROCESO DE AUTORIDAD AMBIENTAL - OFICINA DE GESTIÓN DEL RIESGO VIGENCIA 2023</v>
      </c>
      <c r="G592" s="128">
        <v>44942</v>
      </c>
      <c r="H592" s="129" t="s">
        <v>45</v>
      </c>
      <c r="I592" s="187">
        <v>1</v>
      </c>
      <c r="J592" s="127" t="s">
        <v>1764</v>
      </c>
      <c r="K592" s="127" t="s">
        <v>1765</v>
      </c>
      <c r="L592" s="129" t="s">
        <v>417</v>
      </c>
      <c r="M592" s="129" t="s">
        <v>1225</v>
      </c>
      <c r="N592" s="129" t="s">
        <v>50</v>
      </c>
      <c r="O592" s="126" t="s">
        <v>87</v>
      </c>
      <c r="P592" s="127" t="s">
        <v>1766</v>
      </c>
      <c r="Q592" s="175">
        <v>45366</v>
      </c>
      <c r="R592" s="176">
        <v>45746</v>
      </c>
      <c r="S592" s="131"/>
      <c r="T592" s="132"/>
      <c r="U592" s="124" t="s">
        <v>1767</v>
      </c>
      <c r="V592" s="124" t="s">
        <v>90</v>
      </c>
      <c r="W592" s="124">
        <v>1</v>
      </c>
      <c r="AA592" s="134"/>
      <c r="AB592" s="142" t="s">
        <v>142</v>
      </c>
      <c r="AC592" s="161" t="s">
        <v>50</v>
      </c>
      <c r="AD592" s="134"/>
      <c r="AF592" s="137"/>
      <c r="AG592" s="126"/>
      <c r="AH592" s="126"/>
      <c r="AI592" s="134"/>
      <c r="AJ592" s="126">
        <f t="shared" ca="1" si="3"/>
        <v>-2</v>
      </c>
      <c r="AK592" s="126" t="e">
        <f t="shared" ca="1" si="28"/>
        <v>#NAME?</v>
      </c>
      <c r="AL592" s="124"/>
      <c r="AM592" s="141">
        <v>45560</v>
      </c>
    </row>
    <row r="593" spans="1:39" ht="18.75" customHeight="1">
      <c r="A593" s="142" t="s">
        <v>142</v>
      </c>
      <c r="B593" s="125">
        <v>591</v>
      </c>
      <c r="C593" s="126" t="e">
        <f ca="1">IF(OR(H593&lt;&gt;"", J593&lt;&gt;"", O593&lt;&gt;""),
    _xludf.TEXTJOIN("-", TRUE,
        IF(H593="NO CONFORMIDAD", "NC", IF(H593="OBSERVACIÓN", "OB", "Error")),I593,
IF(O593="CORRECCIÓN", "C", IF(O593="ACCIÓN CORRECTIVA", "AC", IF(O593="ACCIÓN DE MEJORA", "AM","Error"))),
        VLOOKUP(E593, Opciones!A$1:B$13, 2, FALSE),
        VLOOKUP(M593, Opciones!D$1:E$92, 2, FALSE),
        YEAR(G593)
    ),
"")</f>
        <v>#NAME?</v>
      </c>
      <c r="D593" s="126" t="e">
        <f t="shared" ca="1" si="6"/>
        <v>#NAME?</v>
      </c>
      <c r="E593" s="96" t="s">
        <v>44</v>
      </c>
      <c r="F593" s="127" t="str">
        <f t="shared" si="27"/>
        <v>AUDITORÍA INTERNA PROCESO DE AUTORIDAD AMBIENTAL - OFICINA DE GESTIÓN DEL RIESGO VIGENCIA 2023</v>
      </c>
      <c r="G593" s="128">
        <v>44942</v>
      </c>
      <c r="H593" s="129" t="s">
        <v>290</v>
      </c>
      <c r="I593" s="187">
        <v>1</v>
      </c>
      <c r="J593" s="127" t="s">
        <v>1768</v>
      </c>
      <c r="K593" s="127" t="s">
        <v>1160</v>
      </c>
      <c r="L593" s="129" t="s">
        <v>417</v>
      </c>
      <c r="M593" s="129" t="s">
        <v>1225</v>
      </c>
      <c r="N593" s="129" t="s">
        <v>50</v>
      </c>
      <c r="O593" s="126" t="s">
        <v>255</v>
      </c>
      <c r="P593" s="127" t="s">
        <v>1769</v>
      </c>
      <c r="Q593" s="175">
        <v>45366</v>
      </c>
      <c r="R593" s="176">
        <v>45746</v>
      </c>
      <c r="S593" s="131"/>
      <c r="T593" s="132"/>
      <c r="U593" s="124" t="s">
        <v>1227</v>
      </c>
      <c r="V593" s="124" t="s">
        <v>90</v>
      </c>
      <c r="W593" s="124">
        <v>1</v>
      </c>
      <c r="AA593" s="134"/>
      <c r="AB593" s="142" t="s">
        <v>142</v>
      </c>
      <c r="AC593" s="161" t="s">
        <v>50</v>
      </c>
      <c r="AD593" s="134"/>
      <c r="AF593" s="137"/>
      <c r="AG593" s="126"/>
      <c r="AH593" s="126"/>
      <c r="AI593" s="134"/>
      <c r="AJ593" s="126">
        <f t="shared" ca="1" si="3"/>
        <v>-2</v>
      </c>
      <c r="AK593" s="126" t="e">
        <f t="shared" ca="1" si="28"/>
        <v>#NAME?</v>
      </c>
      <c r="AL593" s="124"/>
      <c r="AM593" s="141">
        <v>45560</v>
      </c>
    </row>
    <row r="594" spans="1:39" ht="18.75" customHeight="1">
      <c r="A594" s="142" t="s">
        <v>142</v>
      </c>
      <c r="B594" s="125">
        <v>592</v>
      </c>
      <c r="C594" s="126" t="e">
        <f ca="1">IF(OR(H594&lt;&gt;"", J594&lt;&gt;"", O594&lt;&gt;""),
    _xludf.TEXTJOIN("-", TRUE,
        IF(H594="NO CONFORMIDAD", "NC", IF(H594="OBSERVACIÓN", "OB", "Error")),I594,
IF(O594="CORRECCIÓN", "C", IF(O594="ACCIÓN CORRECTIVA", "AC", IF(O594="ACCIÓN DE MEJORA", "AM","Error"))),
        VLOOKUP(E594, Opciones!A$1:B$13, 2, FALSE),
        VLOOKUP(M594, Opciones!D$1:E$92, 2, FALSE),
        YEAR(G594)
    ),
"")</f>
        <v>#NAME?</v>
      </c>
      <c r="D594" s="126" t="e">
        <f t="shared" ca="1" si="6"/>
        <v>#NAME?</v>
      </c>
      <c r="E594" s="96" t="s">
        <v>44</v>
      </c>
      <c r="F594" s="127" t="str">
        <f t="shared" si="27"/>
        <v>AUDITORÍA INTERNA PROCESO DE AUTORIDAD AMBIENTAL - OFICINA DE GESTIÓN DEL RIESGO VIGENCIA 2023</v>
      </c>
      <c r="G594" s="128">
        <v>44942</v>
      </c>
      <c r="H594" s="129" t="s">
        <v>45</v>
      </c>
      <c r="I594" s="187">
        <v>2</v>
      </c>
      <c r="J594" s="127" t="s">
        <v>1770</v>
      </c>
      <c r="K594" s="127" t="s">
        <v>1771</v>
      </c>
      <c r="L594" s="129" t="s">
        <v>417</v>
      </c>
      <c r="M594" s="129" t="s">
        <v>1225</v>
      </c>
      <c r="N594" s="129" t="s">
        <v>50</v>
      </c>
      <c r="O594" s="126" t="s">
        <v>87</v>
      </c>
      <c r="P594" s="127" t="s">
        <v>1772</v>
      </c>
      <c r="Q594" s="175">
        <v>45366</v>
      </c>
      <c r="R594" s="176">
        <v>45746</v>
      </c>
      <c r="S594" s="131"/>
      <c r="T594" s="132"/>
      <c r="U594" s="124" t="s">
        <v>1773</v>
      </c>
      <c r="V594" s="124" t="s">
        <v>90</v>
      </c>
      <c r="W594" s="124">
        <v>10</v>
      </c>
      <c r="AA594" s="134"/>
      <c r="AB594" s="142" t="s">
        <v>142</v>
      </c>
      <c r="AC594" s="161" t="s">
        <v>50</v>
      </c>
      <c r="AD594" s="134"/>
      <c r="AF594" s="137"/>
      <c r="AG594" s="126"/>
      <c r="AH594" s="126"/>
      <c r="AI594" s="134"/>
      <c r="AJ594" s="126">
        <f t="shared" ca="1" si="3"/>
        <v>-2</v>
      </c>
      <c r="AK594" s="126" t="e">
        <f t="shared" ca="1" si="28"/>
        <v>#NAME?</v>
      </c>
      <c r="AL594" s="124"/>
      <c r="AM594" s="141">
        <v>45560</v>
      </c>
    </row>
    <row r="595" spans="1:39" ht="18.75" customHeight="1">
      <c r="A595" s="142" t="s">
        <v>142</v>
      </c>
      <c r="B595" s="125">
        <v>593</v>
      </c>
      <c r="C595" s="126" t="e">
        <f ca="1">IF(OR(H595&lt;&gt;"", J595&lt;&gt;"", O595&lt;&gt;""),
    _xludf.TEXTJOIN("-", TRUE,
        IF(H595="NO CONFORMIDAD", "NC", IF(H595="OBSERVACIÓN", "OB", "Error")),I595,
IF(O595="CORRECCIÓN", "C", IF(O595="ACCIÓN CORRECTIVA", "AC", IF(O595="ACCIÓN DE MEJORA", "AM","Error"))),
        VLOOKUP(E595, Opciones!A$1:B$13, 2, FALSE),
        VLOOKUP(M595, Opciones!D$1:E$92, 2, FALSE),
        YEAR(G595)
    ),
"")</f>
        <v>#NAME?</v>
      </c>
      <c r="D595" s="126" t="e">
        <f t="shared" ca="1" si="6"/>
        <v>#NAME?</v>
      </c>
      <c r="E595" s="96" t="s">
        <v>44</v>
      </c>
      <c r="F595" s="127" t="str">
        <f t="shared" si="27"/>
        <v>AUDITORÍA INTERNA PROCESO DE AUTORIDAD AMBIENTAL - OFICINA DE GESTIÓN DEL RIESGO VIGENCIA 2023</v>
      </c>
      <c r="G595" s="128">
        <v>44942</v>
      </c>
      <c r="H595" s="129" t="s">
        <v>45</v>
      </c>
      <c r="I595" s="187">
        <v>3</v>
      </c>
      <c r="J595" s="127" t="s">
        <v>1774</v>
      </c>
      <c r="K595" s="127" t="s">
        <v>1775</v>
      </c>
      <c r="L595" s="129" t="s">
        <v>417</v>
      </c>
      <c r="M595" s="129" t="s">
        <v>1225</v>
      </c>
      <c r="N595" s="129" t="s">
        <v>50</v>
      </c>
      <c r="O595" s="126" t="s">
        <v>87</v>
      </c>
      <c r="P595" s="127" t="s">
        <v>1776</v>
      </c>
      <c r="Q595" s="175">
        <v>45366</v>
      </c>
      <c r="R595" s="176">
        <v>45746</v>
      </c>
      <c r="S595" s="131"/>
      <c r="T595" s="132"/>
      <c r="U595" s="124" t="s">
        <v>1773</v>
      </c>
      <c r="V595" s="124" t="s">
        <v>90</v>
      </c>
      <c r="W595" s="124">
        <v>22</v>
      </c>
      <c r="AA595" s="134"/>
      <c r="AB595" s="142" t="s">
        <v>142</v>
      </c>
      <c r="AC595" s="161" t="s">
        <v>50</v>
      </c>
      <c r="AD595" s="134"/>
      <c r="AF595" s="137"/>
      <c r="AG595" s="126"/>
      <c r="AH595" s="126"/>
      <c r="AI595" s="134"/>
      <c r="AJ595" s="126">
        <f t="shared" ca="1" si="3"/>
        <v>-2</v>
      </c>
      <c r="AK595" s="126" t="e">
        <f t="shared" ca="1" si="28"/>
        <v>#NAME?</v>
      </c>
      <c r="AL595" s="124"/>
      <c r="AM595" s="141">
        <v>45560</v>
      </c>
    </row>
    <row r="596" spans="1:39" ht="18.75" customHeight="1">
      <c r="A596" s="142" t="s">
        <v>142</v>
      </c>
      <c r="B596" s="125">
        <v>594</v>
      </c>
      <c r="C596" s="126" t="e">
        <f ca="1">IF(OR(H596&lt;&gt;"", J596&lt;&gt;"", O596&lt;&gt;""),
    _xludf.TEXTJOIN("-", TRUE,
        IF(H596="NO CONFORMIDAD", "NC", IF(H596="OBSERVACIÓN", "OB", "Error")),I596,
IF(O596="CORRECCIÓN", "C", IF(O596="ACCIÓN CORRECTIVA", "AC", IF(O596="ACCIÓN DE MEJORA", "AM","Error"))),
        VLOOKUP(E596, Opciones!A$1:B$13, 2, FALSE),
        VLOOKUP(M596, Opciones!D$1:E$92, 2, FALSE),
        YEAR(G596)
    ),
"")</f>
        <v>#NAME?</v>
      </c>
      <c r="D596" s="126" t="e">
        <f t="shared" ca="1" si="6"/>
        <v>#NAME?</v>
      </c>
      <c r="E596" s="96" t="s">
        <v>44</v>
      </c>
      <c r="F596" s="127" t="str">
        <f t="shared" si="27"/>
        <v>AUDITORÍA INTERNA PROCESO DE AUTORIDAD AMBIENTAL - OFICINA DE GESTIÓN DEL RIESGO VIGENCIA 2023</v>
      </c>
      <c r="G596" s="128">
        <v>44942</v>
      </c>
      <c r="H596" s="129" t="s">
        <v>45</v>
      </c>
      <c r="I596" s="187">
        <v>4</v>
      </c>
      <c r="J596" s="127" t="s">
        <v>1777</v>
      </c>
      <c r="K596" s="127" t="s">
        <v>1778</v>
      </c>
      <c r="L596" s="129" t="s">
        <v>417</v>
      </c>
      <c r="M596" s="129" t="s">
        <v>1225</v>
      </c>
      <c r="N596" s="129" t="s">
        <v>50</v>
      </c>
      <c r="O596" s="126" t="s">
        <v>87</v>
      </c>
      <c r="P596" s="127" t="s">
        <v>1779</v>
      </c>
      <c r="Q596" s="175">
        <v>45366</v>
      </c>
      <c r="R596" s="176">
        <v>45746</v>
      </c>
      <c r="S596" s="131"/>
      <c r="T596" s="132"/>
      <c r="U596" s="124" t="s">
        <v>1780</v>
      </c>
      <c r="V596" s="124" t="s">
        <v>90</v>
      </c>
      <c r="W596" s="124">
        <v>3</v>
      </c>
      <c r="AA596" s="134"/>
      <c r="AB596" s="142" t="s">
        <v>142</v>
      </c>
      <c r="AC596" s="161" t="s">
        <v>50</v>
      </c>
      <c r="AD596" s="134"/>
      <c r="AF596" s="137"/>
      <c r="AG596" s="126"/>
      <c r="AH596" s="126"/>
      <c r="AI596" s="134"/>
      <c r="AJ596" s="126">
        <f t="shared" ca="1" si="3"/>
        <v>-2</v>
      </c>
      <c r="AK596" s="126" t="e">
        <f t="shared" ca="1" si="28"/>
        <v>#NAME?</v>
      </c>
      <c r="AL596" s="124"/>
      <c r="AM596" s="141">
        <v>45560</v>
      </c>
    </row>
    <row r="597" spans="1:39" ht="18.75" customHeight="1">
      <c r="A597" s="142" t="s">
        <v>142</v>
      </c>
      <c r="B597" s="125">
        <v>595</v>
      </c>
      <c r="C597" s="126" t="e">
        <f ca="1">IF(OR(H597&lt;&gt;"", J597&lt;&gt;"", O597&lt;&gt;""),
    _xludf.TEXTJOIN("-", TRUE,
        IF(H597="NO CONFORMIDAD", "NC", IF(H597="OBSERVACIÓN", "OB", "Error")),I597,
IF(O597="CORRECCIÓN", "C", IF(O597="ACCIÓN CORRECTIVA", "AC", IF(O597="ACCIÓN DE MEJORA", "AM","Error"))),
        VLOOKUP(E597, Opciones!A$1:B$13, 2, FALSE),
        VLOOKUP(M597, Opciones!D$1:E$92, 2, FALSE),
        YEAR(G597)
    ),
"")</f>
        <v>#NAME?</v>
      </c>
      <c r="D597" s="126" t="e">
        <f t="shared" ca="1" si="6"/>
        <v>#NAME?</v>
      </c>
      <c r="E597" s="96" t="s">
        <v>44</v>
      </c>
      <c r="F597" s="127" t="str">
        <f t="shared" si="27"/>
        <v>AUDITORÍA INTERNA PROCESO DE AUTORIDAD AMBIENTAL - OFICINA DE GESTIÓN DEL RIESGO VIGENCIA 2023</v>
      </c>
      <c r="G597" s="128">
        <v>44942</v>
      </c>
      <c r="H597" s="129" t="s">
        <v>45</v>
      </c>
      <c r="I597" s="187">
        <v>5</v>
      </c>
      <c r="J597" s="127" t="s">
        <v>1781</v>
      </c>
      <c r="K597" s="127" t="s">
        <v>1782</v>
      </c>
      <c r="L597" s="129" t="s">
        <v>417</v>
      </c>
      <c r="M597" s="129" t="s">
        <v>1225</v>
      </c>
      <c r="N597" s="129" t="s">
        <v>50</v>
      </c>
      <c r="O597" s="126" t="s">
        <v>87</v>
      </c>
      <c r="P597" s="127" t="s">
        <v>1783</v>
      </c>
      <c r="Q597" s="175">
        <v>45366</v>
      </c>
      <c r="R597" s="176">
        <v>45746</v>
      </c>
      <c r="S597" s="131"/>
      <c r="T597" s="132"/>
      <c r="U597" s="124" t="s">
        <v>1773</v>
      </c>
      <c r="V597" s="124" t="s">
        <v>90</v>
      </c>
      <c r="W597" s="124">
        <v>12</v>
      </c>
      <c r="AA597" s="134"/>
      <c r="AB597" s="142" t="s">
        <v>142</v>
      </c>
      <c r="AC597" s="161" t="s">
        <v>50</v>
      </c>
      <c r="AD597" s="134"/>
      <c r="AF597" s="137"/>
      <c r="AG597" s="126"/>
      <c r="AH597" s="126"/>
      <c r="AI597" s="134"/>
      <c r="AJ597" s="126">
        <f t="shared" ca="1" si="3"/>
        <v>-2</v>
      </c>
      <c r="AK597" s="126" t="e">
        <f t="shared" ca="1" si="28"/>
        <v>#NAME?</v>
      </c>
      <c r="AL597" s="124"/>
      <c r="AM597" s="141">
        <v>45560</v>
      </c>
    </row>
    <row r="598" spans="1:39" ht="18.75" customHeight="1">
      <c r="A598" s="142" t="s">
        <v>142</v>
      </c>
      <c r="B598" s="125">
        <v>596</v>
      </c>
      <c r="C598" s="126" t="e">
        <f ca="1">IF(OR(H598&lt;&gt;"", J598&lt;&gt;"", O598&lt;&gt;""),
    _xludf.TEXTJOIN("-", TRUE,
        IF(H598="NO CONFORMIDAD", "NC", IF(H598="OBSERVACIÓN", "OB", "Error")),I598,
IF(O598="CORRECCIÓN", "C", IF(O598="ACCIÓN CORRECTIVA", "AC", IF(O598="ACCIÓN DE MEJORA", "AM","Error"))),
        VLOOKUP(E598, Opciones!A$1:B$13, 2, FALSE),
        VLOOKUP(M598, Opciones!D$1:E$92, 2, FALSE),
        YEAR(G598)
    ),
"")</f>
        <v>#NAME?</v>
      </c>
      <c r="D598" s="126" t="e">
        <f t="shared" ca="1" si="6"/>
        <v>#NAME?</v>
      </c>
      <c r="E598" s="96" t="s">
        <v>44</v>
      </c>
      <c r="F598" s="127" t="str">
        <f t="shared" si="27"/>
        <v>AUDITORÍA INTERNA PROCESO DE AUTORIDAD AMBIENTAL - OFICINA DE GESTIÓN DEL RIESGO VIGENCIA 2023</v>
      </c>
      <c r="G598" s="128">
        <v>44942</v>
      </c>
      <c r="H598" s="129" t="s">
        <v>45</v>
      </c>
      <c r="I598" s="187">
        <v>6</v>
      </c>
      <c r="J598" s="127" t="s">
        <v>1784</v>
      </c>
      <c r="K598" s="127" t="s">
        <v>1785</v>
      </c>
      <c r="L598" s="129" t="s">
        <v>417</v>
      </c>
      <c r="M598" s="129" t="s">
        <v>1225</v>
      </c>
      <c r="N598" s="129" t="s">
        <v>50</v>
      </c>
      <c r="O598" s="126" t="s">
        <v>87</v>
      </c>
      <c r="P598" s="127" t="s">
        <v>1786</v>
      </c>
      <c r="Q598" s="175">
        <v>45366</v>
      </c>
      <c r="R598" s="176">
        <v>45746</v>
      </c>
      <c r="S598" s="131"/>
      <c r="T598" s="132"/>
      <c r="U598" s="124" t="s">
        <v>1787</v>
      </c>
      <c r="V598" s="124" t="s">
        <v>90</v>
      </c>
      <c r="W598" s="124">
        <v>1</v>
      </c>
      <c r="AA598" s="134"/>
      <c r="AB598" s="142" t="s">
        <v>142</v>
      </c>
      <c r="AC598" s="161" t="s">
        <v>50</v>
      </c>
      <c r="AD598" s="134"/>
      <c r="AF598" s="137"/>
      <c r="AG598" s="126"/>
      <c r="AH598" s="126"/>
      <c r="AI598" s="134"/>
      <c r="AJ598" s="126">
        <f t="shared" ca="1" si="3"/>
        <v>-2</v>
      </c>
      <c r="AK598" s="126" t="e">
        <f t="shared" ca="1" si="28"/>
        <v>#NAME?</v>
      </c>
      <c r="AL598" s="124"/>
      <c r="AM598" s="141">
        <v>45560</v>
      </c>
    </row>
    <row r="599" spans="1:39" ht="18.75" customHeight="1">
      <c r="A599" s="142" t="s">
        <v>142</v>
      </c>
      <c r="B599" s="125">
        <v>597</v>
      </c>
      <c r="C599" s="126" t="e">
        <f ca="1">IF(OR(H599&lt;&gt;"", J599&lt;&gt;"", O599&lt;&gt;""),
    _xludf.TEXTJOIN("-", TRUE,
        IF(H599="NO CONFORMIDAD", "NC", IF(H599="OBSERVACIÓN", "OB", "Error")),I599,
IF(O599="CORRECCIÓN", "C", IF(O599="ACCIÓN CORRECTIVA", "AC", IF(O599="ACCIÓN DE MEJORA", "AM","Error"))),
        VLOOKUP(E599, Opciones!A$1:B$13, 2, FALSE),
        VLOOKUP(M599, Opciones!D$1:E$92, 2, FALSE),
        YEAR(G599)
    ),
"")</f>
        <v>#NAME?</v>
      </c>
      <c r="D599" s="126" t="e">
        <f t="shared" ca="1" si="6"/>
        <v>#NAME?</v>
      </c>
      <c r="E599" s="96" t="s">
        <v>44</v>
      </c>
      <c r="F599" s="127" t="str">
        <f t="shared" si="27"/>
        <v>AUDITORÍA INTERNA PROCESO DE AUTORIDAD AMBIENTAL - OFICINA DE GESTIÓN DEL RIESGO VIGENCIA 2023</v>
      </c>
      <c r="G599" s="128">
        <v>44942</v>
      </c>
      <c r="H599" s="129" t="s">
        <v>45</v>
      </c>
      <c r="I599" s="187">
        <v>7</v>
      </c>
      <c r="J599" s="127" t="s">
        <v>1788</v>
      </c>
      <c r="K599" s="127" t="s">
        <v>1789</v>
      </c>
      <c r="L599" s="129" t="s">
        <v>417</v>
      </c>
      <c r="M599" s="129" t="s">
        <v>1225</v>
      </c>
      <c r="N599" s="129" t="s">
        <v>50</v>
      </c>
      <c r="O599" s="126" t="s">
        <v>87</v>
      </c>
      <c r="P599" s="127" t="s">
        <v>1790</v>
      </c>
      <c r="Q599" s="175">
        <v>45366</v>
      </c>
      <c r="R599" s="176">
        <v>45746</v>
      </c>
      <c r="S599" s="131"/>
      <c r="T599" s="132"/>
      <c r="U599" s="124" t="s">
        <v>1787</v>
      </c>
      <c r="V599" s="124" t="s">
        <v>90</v>
      </c>
      <c r="W599" s="124">
        <v>1</v>
      </c>
      <c r="AA599" s="134"/>
      <c r="AB599" s="142" t="s">
        <v>142</v>
      </c>
      <c r="AC599" s="161" t="s">
        <v>50</v>
      </c>
      <c r="AD599" s="134"/>
      <c r="AF599" s="137"/>
      <c r="AG599" s="126"/>
      <c r="AH599" s="126"/>
      <c r="AI599" s="134"/>
      <c r="AJ599" s="126">
        <f t="shared" ca="1" si="3"/>
        <v>-2</v>
      </c>
      <c r="AK599" s="126" t="e">
        <f t="shared" ca="1" si="28"/>
        <v>#NAME?</v>
      </c>
      <c r="AL599" s="124"/>
      <c r="AM599" s="141">
        <v>45560</v>
      </c>
    </row>
    <row r="600" spans="1:39" ht="18.75" customHeight="1">
      <c r="A600" s="142" t="s">
        <v>142</v>
      </c>
      <c r="B600" s="125">
        <v>598</v>
      </c>
      <c r="C600" s="126" t="e">
        <f ca="1">IF(OR(H600&lt;&gt;"", J600&lt;&gt;"", O600&lt;&gt;""),
    _xludf.TEXTJOIN("-", TRUE,
        IF(H600="NO CONFORMIDAD", "NC", IF(H600="OBSERVACIÓN", "OB", "Error")),I600,
IF(O600="CORRECCIÓN", "C", IF(O600="ACCIÓN CORRECTIVA", "AC", IF(O600="ACCIÓN DE MEJORA", "AM","Error"))),
        VLOOKUP(E600, Opciones!A$1:B$13, 2, FALSE),
        VLOOKUP(M600, Opciones!D$1:E$92, 2, FALSE),
        YEAR(G600)
    ),
"")</f>
        <v>#NAME?</v>
      </c>
      <c r="D600" s="126" t="e">
        <f t="shared" ca="1" si="6"/>
        <v>#NAME?</v>
      </c>
      <c r="E600" s="96" t="s">
        <v>1212</v>
      </c>
      <c r="F600" s="127" t="str">
        <f t="shared" si="27"/>
        <v>RESULTADO DE INDICADORES PROCESO DE ADMINISTRACIÓN Y MANEJO DE ÁREAS PROTEGIDAS - PARQUE NACIONAL NATURAL CORDILLERA DE LOS PICACHOS VIGENCIA 2024</v>
      </c>
      <c r="G600" s="179">
        <v>45310</v>
      </c>
      <c r="H600" s="129" t="s">
        <v>45</v>
      </c>
      <c r="I600" s="187">
        <v>1</v>
      </c>
      <c r="J600" s="127" t="s">
        <v>1791</v>
      </c>
      <c r="K600" s="127" t="s">
        <v>1792</v>
      </c>
      <c r="L600" s="129" t="s">
        <v>48</v>
      </c>
      <c r="M600" s="129" t="s">
        <v>708</v>
      </c>
      <c r="N600" s="129" t="s">
        <v>50</v>
      </c>
      <c r="O600" s="126" t="s">
        <v>51</v>
      </c>
      <c r="P600" s="127" t="s">
        <v>1644</v>
      </c>
      <c r="Q600" s="175">
        <v>45349</v>
      </c>
      <c r="R600" s="130">
        <v>45626</v>
      </c>
      <c r="S600" s="131"/>
      <c r="T600" s="132"/>
      <c r="U600" s="124" t="s">
        <v>1645</v>
      </c>
      <c r="V600" s="124" t="s">
        <v>90</v>
      </c>
      <c r="W600" s="124">
        <v>1</v>
      </c>
      <c r="AA600" s="134"/>
      <c r="AB600" s="142" t="s">
        <v>142</v>
      </c>
      <c r="AC600" s="161" t="s">
        <v>50</v>
      </c>
      <c r="AD600" s="134"/>
      <c r="AF600" s="137"/>
      <c r="AG600" s="126"/>
      <c r="AH600" s="126"/>
      <c r="AI600" s="134"/>
      <c r="AJ600" s="126">
        <f t="shared" ca="1" si="3"/>
        <v>-122</v>
      </c>
      <c r="AK600" s="126" t="e">
        <f t="shared" ca="1" si="28"/>
        <v>#NAME?</v>
      </c>
      <c r="AL600" s="124"/>
      <c r="AM600" s="141">
        <v>45560</v>
      </c>
    </row>
    <row r="601" spans="1:39" ht="18.75" customHeight="1">
      <c r="A601" s="142" t="s">
        <v>142</v>
      </c>
      <c r="B601" s="125">
        <v>599</v>
      </c>
      <c r="C601" s="126" t="e">
        <f ca="1">IF(OR(H601&lt;&gt;"", J601&lt;&gt;"", O601&lt;&gt;""),
    _xludf.TEXTJOIN("-", TRUE,
        IF(H601="NO CONFORMIDAD", "NC", IF(H601="OBSERVACIÓN", "OB", "Error")),I601,
IF(O601="CORRECCIÓN", "C", IF(O601="ACCIÓN CORRECTIVA", "AC", IF(O601="ACCIÓN DE MEJORA", "AM","Error"))),
        VLOOKUP(E601, Opciones!A$1:B$13, 2, FALSE),
        VLOOKUP(M601, Opciones!D$1:E$92, 2, FALSE),
        YEAR(G601)
    ),
"")</f>
        <v>#NAME?</v>
      </c>
      <c r="D601" s="126" t="e">
        <f t="shared" ca="1" si="6"/>
        <v>#NAME?</v>
      </c>
      <c r="E601" s="96" t="s">
        <v>1212</v>
      </c>
      <c r="F601" s="127" t="str">
        <f t="shared" si="27"/>
        <v>RESULTADO DE INDICADORES PROCESO DE ADMINISTRACIÓN Y MANEJO DE ÁREAS PROTEGIDAS - PARQUE NACIONAL NATURAL CORDILLERA DE LOS PICACHOS VIGENCIA 2024</v>
      </c>
      <c r="G601" s="179">
        <v>45310</v>
      </c>
      <c r="H601" s="129" t="s">
        <v>45</v>
      </c>
      <c r="I601" s="187">
        <v>1</v>
      </c>
      <c r="J601" s="127" t="s">
        <v>1791</v>
      </c>
      <c r="K601" s="127" t="s">
        <v>1792</v>
      </c>
      <c r="L601" s="129" t="s">
        <v>48</v>
      </c>
      <c r="M601" s="129" t="s">
        <v>708</v>
      </c>
      <c r="N601" s="129" t="s">
        <v>50</v>
      </c>
      <c r="O601" s="126" t="s">
        <v>87</v>
      </c>
      <c r="P601" s="127" t="s">
        <v>1646</v>
      </c>
      <c r="Q601" s="175">
        <v>45349</v>
      </c>
      <c r="R601" s="130">
        <v>45626</v>
      </c>
      <c r="S601" s="131"/>
      <c r="T601" s="132"/>
      <c r="U601" s="124" t="s">
        <v>1793</v>
      </c>
      <c r="V601" s="124" t="s">
        <v>90</v>
      </c>
      <c r="W601" s="124">
        <v>1</v>
      </c>
      <c r="AA601" s="134"/>
      <c r="AB601" s="142" t="s">
        <v>142</v>
      </c>
      <c r="AC601" s="161" t="s">
        <v>50</v>
      </c>
      <c r="AD601" s="134"/>
      <c r="AF601" s="137"/>
      <c r="AG601" s="126"/>
      <c r="AH601" s="126"/>
      <c r="AI601" s="134"/>
      <c r="AJ601" s="126">
        <f t="shared" ca="1" si="3"/>
        <v>-122</v>
      </c>
      <c r="AK601" s="126" t="e">
        <f t="shared" ca="1" si="28"/>
        <v>#NAME?</v>
      </c>
      <c r="AL601" s="124"/>
      <c r="AM601" s="141">
        <v>45560</v>
      </c>
    </row>
    <row r="602" spans="1:39" ht="18.75" customHeight="1">
      <c r="A602" s="142" t="s">
        <v>142</v>
      </c>
      <c r="B602" s="125">
        <v>600</v>
      </c>
      <c r="C602" s="126" t="e">
        <f ca="1">IF(OR(H602&lt;&gt;"", J602&lt;&gt;"", O602&lt;&gt;""),
    _xludf.TEXTJOIN("-", TRUE,
        IF(H602="NO CONFORMIDAD", "NC", IF(H602="OBSERVACIÓN", "OB", "Error")),I602,
IF(O602="CORRECCIÓN", "C", IF(O602="ACCIÓN CORRECTIVA", "AC", IF(O602="ACCIÓN DE MEJORA", "AM","Error"))),
        VLOOKUP(E602, Opciones!A$1:B$13, 2, FALSE),
        VLOOKUP(M602, Opciones!D$1:E$92, 2, FALSE),
        YEAR(G602)
    ),
"")</f>
        <v>#NAME?</v>
      </c>
      <c r="D602" s="126" t="e">
        <f t="shared" ca="1" si="6"/>
        <v>#NAME?</v>
      </c>
      <c r="E602" s="96" t="s">
        <v>1212</v>
      </c>
      <c r="F602" s="127" t="str">
        <f t="shared" si="27"/>
        <v>RESULTADO DE INDICADORES PROCESO DE ADMINISTRACIÓN Y MANEJO DE ÁREAS PROTEGIDAS - PARQUE NACIONAL NATURAL CHINGAZA VIGENCIA 2024</v>
      </c>
      <c r="G602" s="179">
        <v>45310</v>
      </c>
      <c r="H602" s="129" t="s">
        <v>45</v>
      </c>
      <c r="I602" s="187">
        <v>1</v>
      </c>
      <c r="J602" s="127" t="s">
        <v>1794</v>
      </c>
      <c r="K602" s="127" t="s">
        <v>1795</v>
      </c>
      <c r="L602" s="129" t="s">
        <v>48</v>
      </c>
      <c r="M602" s="129" t="s">
        <v>1671</v>
      </c>
      <c r="N602" s="129" t="s">
        <v>50</v>
      </c>
      <c r="O602" s="126" t="s">
        <v>87</v>
      </c>
      <c r="P602" s="127" t="s">
        <v>1796</v>
      </c>
      <c r="Q602" s="175">
        <v>45350</v>
      </c>
      <c r="R602" s="130">
        <v>45626</v>
      </c>
      <c r="S602" s="131"/>
      <c r="T602" s="132"/>
      <c r="U602" s="124" t="s">
        <v>1797</v>
      </c>
      <c r="V602" s="124" t="s">
        <v>90</v>
      </c>
      <c r="W602" s="124">
        <v>1</v>
      </c>
      <c r="AA602" s="134"/>
      <c r="AB602" s="142" t="s">
        <v>142</v>
      </c>
      <c r="AC602" s="161" t="s">
        <v>50</v>
      </c>
      <c r="AD602" s="134"/>
      <c r="AF602" s="137"/>
      <c r="AG602" s="126"/>
      <c r="AH602" s="126"/>
      <c r="AI602" s="134"/>
      <c r="AJ602" s="126">
        <f t="shared" ca="1" si="3"/>
        <v>-122</v>
      </c>
      <c r="AK602" s="126" t="e">
        <f t="shared" ca="1" si="28"/>
        <v>#NAME?</v>
      </c>
      <c r="AL602" s="124"/>
      <c r="AM602" s="141">
        <v>45560</v>
      </c>
    </row>
    <row r="603" spans="1:39" ht="18.75" customHeight="1">
      <c r="A603" s="142" t="s">
        <v>142</v>
      </c>
      <c r="B603" s="125">
        <v>601</v>
      </c>
      <c r="C603" s="126" t="e">
        <f ca="1">IF(OR(H603&lt;&gt;"", J603&lt;&gt;"", O603&lt;&gt;""),
    _xludf.TEXTJOIN("-", TRUE,
        IF(H603="NO CONFORMIDAD", "NC", IF(H603="OBSERVACIÓN", "OB", "Error")),I603,
IF(O603="CORRECCIÓN", "C", IF(O603="ACCIÓN CORRECTIVA", "AC", IF(O603="ACCIÓN DE MEJORA", "AM","Error"))),
        VLOOKUP(E603, Opciones!A$1:B$13, 2, FALSE),
        VLOOKUP(M603, Opciones!D$1:E$92, 2, FALSE),
        YEAR(G603)
    ),
"")</f>
        <v>#NAME?</v>
      </c>
      <c r="D603" s="126" t="e">
        <f t="shared" ca="1" si="6"/>
        <v>#NAME?</v>
      </c>
      <c r="E603" s="96" t="s">
        <v>1212</v>
      </c>
      <c r="F603" s="127" t="str">
        <f t="shared" si="27"/>
        <v>RESULTADO DE INDICADORES PROCESO DE ADMINISTRACIÓN Y MANEJO DE ÁREAS PROTEGIDAS - PARQUE NACIONAL NATURAL CHINGAZA VIGENCIA 2024</v>
      </c>
      <c r="G603" s="179">
        <v>45310</v>
      </c>
      <c r="H603" s="129" t="s">
        <v>45</v>
      </c>
      <c r="I603" s="187">
        <v>2</v>
      </c>
      <c r="J603" s="127" t="s">
        <v>1798</v>
      </c>
      <c r="K603" s="127" t="s">
        <v>1799</v>
      </c>
      <c r="L603" s="129" t="s">
        <v>48</v>
      </c>
      <c r="M603" s="129" t="s">
        <v>1671</v>
      </c>
      <c r="N603" s="129" t="s">
        <v>50</v>
      </c>
      <c r="O603" s="126" t="s">
        <v>51</v>
      </c>
      <c r="P603" s="127" t="s">
        <v>1644</v>
      </c>
      <c r="Q603" s="175">
        <v>45350</v>
      </c>
      <c r="R603" s="130">
        <v>45626</v>
      </c>
      <c r="S603" s="131"/>
      <c r="T603" s="132"/>
      <c r="U603" s="124" t="s">
        <v>1645</v>
      </c>
      <c r="V603" s="124" t="s">
        <v>90</v>
      </c>
      <c r="W603" s="124">
        <v>1</v>
      </c>
      <c r="AA603" s="134"/>
      <c r="AB603" s="142" t="s">
        <v>142</v>
      </c>
      <c r="AC603" s="161" t="s">
        <v>50</v>
      </c>
      <c r="AD603" s="134"/>
      <c r="AF603" s="137"/>
      <c r="AG603" s="126"/>
      <c r="AH603" s="126"/>
      <c r="AI603" s="134"/>
      <c r="AJ603" s="126">
        <f t="shared" ca="1" si="3"/>
        <v>-122</v>
      </c>
      <c r="AK603" s="126" t="e">
        <f t="shared" ca="1" si="28"/>
        <v>#NAME?</v>
      </c>
      <c r="AL603" s="124"/>
      <c r="AM603" s="141">
        <v>45560</v>
      </c>
    </row>
    <row r="604" spans="1:39" ht="18.75" customHeight="1">
      <c r="A604" s="142" t="s">
        <v>142</v>
      </c>
      <c r="B604" s="125">
        <v>602</v>
      </c>
      <c r="C604" s="126" t="e">
        <f ca="1">IF(OR(H604&lt;&gt;"", J604&lt;&gt;"", O604&lt;&gt;""),
    _xludf.TEXTJOIN("-", TRUE,
        IF(H604="NO CONFORMIDAD", "NC", IF(H604="OBSERVACIÓN", "OB", "Error")),I604,
IF(O604="CORRECCIÓN", "C", IF(O604="ACCIÓN CORRECTIVA", "AC", IF(O604="ACCIÓN DE MEJORA", "AM","Error"))),
        VLOOKUP(E604, Opciones!A$1:B$13, 2, FALSE),
        VLOOKUP(M604, Opciones!D$1:E$92, 2, FALSE),
        YEAR(G604)
    ),
"")</f>
        <v>#NAME?</v>
      </c>
      <c r="D604" s="126" t="e">
        <f t="shared" ca="1" si="6"/>
        <v>#NAME?</v>
      </c>
      <c r="E604" s="96" t="s">
        <v>1212</v>
      </c>
      <c r="F604" s="127" t="str">
        <f t="shared" si="27"/>
        <v>RESULTADO DE INDICADORES PROCESO DE ADMINISTRACIÓN Y MANEJO DE ÁREAS PROTEGIDAS - PARQUE NACIONAL NATURAL CHINGAZA VIGENCIA 2024</v>
      </c>
      <c r="G604" s="179">
        <v>45310</v>
      </c>
      <c r="H604" s="129" t="s">
        <v>45</v>
      </c>
      <c r="I604" s="187">
        <v>2</v>
      </c>
      <c r="J604" s="127" t="s">
        <v>1798</v>
      </c>
      <c r="K604" s="127" t="s">
        <v>1799</v>
      </c>
      <c r="L604" s="129" t="s">
        <v>48</v>
      </c>
      <c r="M604" s="129" t="s">
        <v>1671</v>
      </c>
      <c r="N604" s="129" t="s">
        <v>50</v>
      </c>
      <c r="O604" s="126" t="s">
        <v>87</v>
      </c>
      <c r="P604" s="127" t="s">
        <v>1646</v>
      </c>
      <c r="Q604" s="175">
        <v>45350</v>
      </c>
      <c r="R604" s="130">
        <v>45626</v>
      </c>
      <c r="S604" s="131"/>
      <c r="T604" s="132"/>
      <c r="U604" s="124" t="s">
        <v>460</v>
      </c>
      <c r="V604" s="124" t="s">
        <v>90</v>
      </c>
      <c r="W604" s="124">
        <v>1</v>
      </c>
      <c r="AA604" s="134"/>
      <c r="AB604" s="142" t="s">
        <v>142</v>
      </c>
      <c r="AC604" s="161" t="s">
        <v>50</v>
      </c>
      <c r="AD604" s="134"/>
      <c r="AF604" s="137"/>
      <c r="AG604" s="126"/>
      <c r="AH604" s="126"/>
      <c r="AI604" s="134"/>
      <c r="AJ604" s="126">
        <f t="shared" ca="1" si="3"/>
        <v>-122</v>
      </c>
      <c r="AK604" s="126" t="e">
        <f t="shared" ca="1" si="28"/>
        <v>#NAME?</v>
      </c>
      <c r="AL604" s="124"/>
      <c r="AM604" s="141">
        <v>45560</v>
      </c>
    </row>
    <row r="605" spans="1:39" ht="18.75" customHeight="1">
      <c r="A605" s="142" t="s">
        <v>142</v>
      </c>
      <c r="B605" s="125">
        <v>603</v>
      </c>
      <c r="C605" s="126" t="e">
        <f ca="1">IF(OR(H605&lt;&gt;"", J605&lt;&gt;"", O605&lt;&gt;""),
    _xludf.TEXTJOIN("-", TRUE,
        IF(H605="NO CONFORMIDAD", "NC", IF(H605="OBSERVACIÓN", "OB", "Error")),I605,
IF(O605="CORRECCIÓN", "C", IF(O605="ACCIÓN CORRECTIVA", "AC", IF(O605="ACCIÓN DE MEJORA", "AM","Error"))),
        VLOOKUP(E605, Opciones!A$1:B$13, 2, FALSE),
        VLOOKUP(M605, Opciones!D$1:E$92, 2, FALSE),
        YEAR(G605)
    ),
"")</f>
        <v>#NAME?</v>
      </c>
      <c r="D605" s="126" t="e">
        <f t="shared" ca="1" si="6"/>
        <v>#NAME?</v>
      </c>
      <c r="E605" s="96" t="s">
        <v>1212</v>
      </c>
      <c r="F605" s="127" t="str">
        <f t="shared" si="27"/>
        <v>RESULTADO DE INDICADORES PROCESO DE ADMINISTRACIÓN Y MANEJO DE ÁREAS PROTEGIDAS - PARQUE NACIONAL NATURAL CHINGAZA VIGENCIA 2024</v>
      </c>
      <c r="G605" s="179">
        <v>45310</v>
      </c>
      <c r="H605" s="129" t="s">
        <v>45</v>
      </c>
      <c r="I605" s="187">
        <v>2</v>
      </c>
      <c r="J605" s="127" t="s">
        <v>1798</v>
      </c>
      <c r="K605" s="127" t="s">
        <v>1799</v>
      </c>
      <c r="L605" s="129" t="s">
        <v>48</v>
      </c>
      <c r="M605" s="129" t="s">
        <v>1671</v>
      </c>
      <c r="N605" s="129" t="s">
        <v>50</v>
      </c>
      <c r="O605" s="126" t="s">
        <v>87</v>
      </c>
      <c r="P605" s="127" t="s">
        <v>1800</v>
      </c>
      <c r="Q605" s="175">
        <v>45350</v>
      </c>
      <c r="R605" s="130">
        <v>45626</v>
      </c>
      <c r="S605" s="131"/>
      <c r="T605" s="132"/>
      <c r="U605" s="124" t="s">
        <v>135</v>
      </c>
      <c r="V605" s="124" t="s">
        <v>90</v>
      </c>
      <c r="W605" s="124">
        <v>2</v>
      </c>
      <c r="AA605" s="134"/>
      <c r="AB605" s="142" t="s">
        <v>142</v>
      </c>
      <c r="AC605" s="161" t="s">
        <v>50</v>
      </c>
      <c r="AD605" s="134"/>
      <c r="AF605" s="137"/>
      <c r="AG605" s="126"/>
      <c r="AH605" s="126"/>
      <c r="AI605" s="134"/>
      <c r="AJ605" s="126">
        <f t="shared" ca="1" si="3"/>
        <v>-122</v>
      </c>
      <c r="AK605" s="126" t="e">
        <f t="shared" ca="1" si="28"/>
        <v>#NAME?</v>
      </c>
      <c r="AL605" s="124"/>
      <c r="AM605" s="141">
        <v>45560</v>
      </c>
    </row>
    <row r="606" spans="1:39" ht="18.75" customHeight="1">
      <c r="A606" s="142" t="s">
        <v>142</v>
      </c>
      <c r="B606" s="125">
        <v>604</v>
      </c>
      <c r="C606" s="126" t="e">
        <f ca="1">IF(OR(H606&lt;&gt;"", J606&lt;&gt;"", O606&lt;&gt;""),
    _xludf.TEXTJOIN("-", TRUE,
        IF(H606="NO CONFORMIDAD", "NC", IF(H606="OBSERVACIÓN", "OB", "Error")),I606,
IF(O606="CORRECCIÓN", "C", IF(O606="ACCIÓN CORRECTIVA", "AC", IF(O606="ACCIÓN DE MEJORA", "AM","Error"))),
        VLOOKUP(E606, Opciones!A$1:B$13, 2, FALSE),
        VLOOKUP(M606, Opciones!D$1:E$92, 2, FALSE),
        YEAR(G606)
    ),
"")</f>
        <v>#NAME?</v>
      </c>
      <c r="D606" s="126" t="e">
        <f t="shared" ca="1" si="6"/>
        <v>#NAME?</v>
      </c>
      <c r="E606" s="96" t="s">
        <v>1212</v>
      </c>
      <c r="F606" s="127" t="str">
        <f t="shared" si="27"/>
        <v>RESULTADO DE INDICADORES PROCESO DE RECURSOS FÍSICOS E INFRAESTRUCTURA - PARQUE NACIONAL NATURAL CHINGAZA VIGENCIA 2024</v>
      </c>
      <c r="G606" s="179">
        <v>45310</v>
      </c>
      <c r="H606" s="129" t="s">
        <v>45</v>
      </c>
      <c r="I606" s="187">
        <v>3</v>
      </c>
      <c r="J606" s="127" t="s">
        <v>1801</v>
      </c>
      <c r="K606" s="127" t="s">
        <v>1802</v>
      </c>
      <c r="L606" s="129" t="s">
        <v>132</v>
      </c>
      <c r="M606" s="129" t="s">
        <v>1671</v>
      </c>
      <c r="N606" s="129" t="s">
        <v>50</v>
      </c>
      <c r="O606" s="126" t="s">
        <v>51</v>
      </c>
      <c r="P606" s="127" t="s">
        <v>1803</v>
      </c>
      <c r="Q606" s="175">
        <v>45350</v>
      </c>
      <c r="R606" s="130">
        <v>45626</v>
      </c>
      <c r="S606" s="131"/>
      <c r="T606" s="132"/>
      <c r="U606" s="124" t="s">
        <v>1804</v>
      </c>
      <c r="V606" s="124" t="s">
        <v>90</v>
      </c>
      <c r="W606" s="124">
        <v>1</v>
      </c>
      <c r="AA606" s="134"/>
      <c r="AB606" s="142" t="s">
        <v>142</v>
      </c>
      <c r="AC606" s="161" t="s">
        <v>50</v>
      </c>
      <c r="AD606" s="134"/>
      <c r="AF606" s="137"/>
      <c r="AG606" s="126"/>
      <c r="AH606" s="126"/>
      <c r="AI606" s="134"/>
      <c r="AJ606" s="126">
        <f t="shared" ca="1" si="3"/>
        <v>-122</v>
      </c>
      <c r="AK606" s="126" t="e">
        <f t="shared" ca="1" si="28"/>
        <v>#NAME?</v>
      </c>
      <c r="AL606" s="124"/>
      <c r="AM606" s="141">
        <v>45560</v>
      </c>
    </row>
    <row r="607" spans="1:39" ht="18.75" customHeight="1">
      <c r="A607" s="142" t="s">
        <v>142</v>
      </c>
      <c r="B607" s="125">
        <v>605</v>
      </c>
      <c r="C607" s="126" t="e">
        <f ca="1">IF(OR(H607&lt;&gt;"", J607&lt;&gt;"", O607&lt;&gt;""),
    _xludf.TEXTJOIN("-", TRUE,
        IF(H607="NO CONFORMIDAD", "NC", IF(H607="OBSERVACIÓN", "OB", "Error")),I607,
IF(O607="CORRECCIÓN", "C", IF(O607="ACCIÓN CORRECTIVA", "AC", IF(O607="ACCIÓN DE MEJORA", "AM","Error"))),
        VLOOKUP(E607, Opciones!A$1:B$13, 2, FALSE),
        VLOOKUP(M607, Opciones!D$1:E$92, 2, FALSE),
        YEAR(G607)
    ),
"")</f>
        <v>#NAME?</v>
      </c>
      <c r="D607" s="126" t="e">
        <f t="shared" ca="1" si="6"/>
        <v>#NAME?</v>
      </c>
      <c r="E607" s="96" t="s">
        <v>1212</v>
      </c>
      <c r="F607" s="127" t="str">
        <f t="shared" si="27"/>
        <v>RESULTADO DE INDICADORES PROCESO DE RECURSOS FÍSICOS E INFRAESTRUCTURA - PARQUE NACIONAL NATURAL CHINGAZA VIGENCIA 2024</v>
      </c>
      <c r="G607" s="179">
        <v>45310</v>
      </c>
      <c r="H607" s="129" t="s">
        <v>45</v>
      </c>
      <c r="I607" s="187">
        <v>3</v>
      </c>
      <c r="J607" s="127" t="s">
        <v>1801</v>
      </c>
      <c r="K607" s="127" t="s">
        <v>1802</v>
      </c>
      <c r="L607" s="129" t="s">
        <v>132</v>
      </c>
      <c r="M607" s="129" t="s">
        <v>1671</v>
      </c>
      <c r="N607" s="129" t="s">
        <v>50</v>
      </c>
      <c r="O607" s="126" t="s">
        <v>87</v>
      </c>
      <c r="P607" s="127" t="s">
        <v>1805</v>
      </c>
      <c r="Q607" s="175">
        <v>45350</v>
      </c>
      <c r="R607" s="130">
        <v>45626</v>
      </c>
      <c r="S607" s="131"/>
      <c r="T607" s="132"/>
      <c r="U607" s="124" t="s">
        <v>1806</v>
      </c>
      <c r="V607" s="124" t="s">
        <v>90</v>
      </c>
      <c r="W607" s="124">
        <v>1</v>
      </c>
      <c r="AA607" s="134"/>
      <c r="AB607" s="142" t="s">
        <v>142</v>
      </c>
      <c r="AC607" s="161" t="s">
        <v>50</v>
      </c>
      <c r="AD607" s="134"/>
      <c r="AF607" s="137"/>
      <c r="AG607" s="126"/>
      <c r="AH607" s="126"/>
      <c r="AI607" s="134"/>
      <c r="AJ607" s="126">
        <f t="shared" ca="1" si="3"/>
        <v>-122</v>
      </c>
      <c r="AK607" s="126" t="e">
        <f t="shared" ca="1" si="28"/>
        <v>#NAME?</v>
      </c>
      <c r="AL607" s="124"/>
      <c r="AM607" s="141">
        <v>45560</v>
      </c>
    </row>
    <row r="608" spans="1:39" ht="18.75" customHeight="1">
      <c r="A608" s="142" t="s">
        <v>142</v>
      </c>
      <c r="B608" s="125">
        <v>606</v>
      </c>
      <c r="C608" s="126" t="e">
        <f ca="1">IF(OR(H608&lt;&gt;"", J608&lt;&gt;"", O608&lt;&gt;""),
    _xludf.TEXTJOIN("-", TRUE,
        IF(H608="NO CONFORMIDAD", "NC", IF(H608="OBSERVACIÓN", "OB", "Error")),I608,
IF(O608="CORRECCIÓN", "C", IF(O608="ACCIÓN CORRECTIVA", "AC", IF(O608="ACCIÓN DE MEJORA", "AM","Error"))),
        VLOOKUP(E608, Opciones!A$1:B$13, 2, FALSE),
        VLOOKUP(M608, Opciones!D$1:E$92, 2, FALSE),
        YEAR(G608)
    ),
"")</f>
        <v>#NAME?</v>
      </c>
      <c r="D608" s="126" t="e">
        <f t="shared" ca="1" si="6"/>
        <v>#NAME?</v>
      </c>
      <c r="E608" s="96" t="s">
        <v>44</v>
      </c>
      <c r="F608" s="127" t="s">
        <v>1807</v>
      </c>
      <c r="G608" s="128">
        <v>45229</v>
      </c>
      <c r="H608" s="129" t="s">
        <v>290</v>
      </c>
      <c r="I608" s="187">
        <v>1</v>
      </c>
      <c r="J608" s="127" t="s">
        <v>1808</v>
      </c>
      <c r="K608" s="127" t="s">
        <v>1088</v>
      </c>
      <c r="L608" s="129" t="s">
        <v>417</v>
      </c>
      <c r="M608" s="129" t="s">
        <v>1809</v>
      </c>
      <c r="N608" s="129" t="s">
        <v>444</v>
      </c>
      <c r="O608" s="126" t="s">
        <v>255</v>
      </c>
      <c r="P608" s="127" t="s">
        <v>1810</v>
      </c>
      <c r="Q608" s="175">
        <v>45334</v>
      </c>
      <c r="R608" s="176">
        <v>45560</v>
      </c>
      <c r="S608" s="131"/>
      <c r="T608" s="132"/>
      <c r="U608" s="124" t="s">
        <v>1811</v>
      </c>
      <c r="V608" s="124" t="s">
        <v>90</v>
      </c>
      <c r="W608" s="124">
        <v>2</v>
      </c>
      <c r="AA608" s="134"/>
      <c r="AB608" s="142" t="s">
        <v>142</v>
      </c>
      <c r="AC608" s="161" t="s">
        <v>50</v>
      </c>
      <c r="AD608" s="134"/>
      <c r="AF608" s="137"/>
      <c r="AG608" s="126"/>
      <c r="AH608" s="126"/>
      <c r="AI608" s="134"/>
      <c r="AJ608" s="126">
        <f t="shared" ca="1" si="3"/>
        <v>-188</v>
      </c>
      <c r="AK608" s="126" t="e">
        <f t="shared" ca="1" si="28"/>
        <v>#NAME?</v>
      </c>
      <c r="AL608" s="124" t="s">
        <v>1812</v>
      </c>
      <c r="AM608" s="141">
        <v>45560</v>
      </c>
    </row>
    <row r="609" spans="1:39" ht="18.75" customHeight="1">
      <c r="A609" s="142" t="s">
        <v>142</v>
      </c>
      <c r="B609" s="125">
        <v>607</v>
      </c>
      <c r="C609" s="126" t="e">
        <f ca="1">IF(OR(H609&lt;&gt;"", J609&lt;&gt;"", O609&lt;&gt;""),
    _xludf.TEXTJOIN("-", TRUE,
        IF(H609="NO CONFORMIDAD", "NC", IF(H609="OBSERVACIÓN", "OB", "Error")),I609,
IF(O609="CORRECCIÓN", "C", IF(O609="ACCIÓN CORRECTIVA", "AC", IF(O609="ACCIÓN DE MEJORA", "AM","Error"))),
        VLOOKUP(E609, Opciones!A$1:B$13, 2, FALSE),
        VLOOKUP(M609, Opciones!D$1:E$92, 2, FALSE),
        YEAR(G609)
    ),
"")</f>
        <v>#NAME?</v>
      </c>
      <c r="D609" s="126" t="e">
        <f t="shared" ca="1" si="6"/>
        <v>#NAME?</v>
      </c>
      <c r="E609" s="96" t="s">
        <v>44</v>
      </c>
      <c r="F609" s="127" t="s">
        <v>1807</v>
      </c>
      <c r="G609" s="128">
        <v>45229</v>
      </c>
      <c r="H609" s="129" t="s">
        <v>290</v>
      </c>
      <c r="I609" s="187">
        <v>1</v>
      </c>
      <c r="J609" s="127" t="s">
        <v>1813</v>
      </c>
      <c r="K609" s="127" t="s">
        <v>1088</v>
      </c>
      <c r="L609" s="129" t="s">
        <v>417</v>
      </c>
      <c r="M609" s="129" t="s">
        <v>1814</v>
      </c>
      <c r="N609" s="129" t="s">
        <v>444</v>
      </c>
      <c r="O609" s="126" t="s">
        <v>255</v>
      </c>
      <c r="P609" s="127" t="s">
        <v>1810</v>
      </c>
      <c r="Q609" s="175">
        <v>45334</v>
      </c>
      <c r="R609" s="176">
        <v>45560</v>
      </c>
      <c r="S609" s="131"/>
      <c r="T609" s="132"/>
      <c r="U609" s="124" t="s">
        <v>1811</v>
      </c>
      <c r="V609" s="124" t="s">
        <v>90</v>
      </c>
      <c r="W609" s="124">
        <v>2</v>
      </c>
      <c r="AA609" s="134"/>
      <c r="AB609" s="142" t="s">
        <v>142</v>
      </c>
      <c r="AC609" s="161" t="s">
        <v>50</v>
      </c>
      <c r="AD609" s="134"/>
      <c r="AF609" s="137"/>
      <c r="AG609" s="126"/>
      <c r="AH609" s="126"/>
      <c r="AI609" s="134"/>
      <c r="AJ609" s="126">
        <f t="shared" ca="1" si="3"/>
        <v>-188</v>
      </c>
      <c r="AK609" s="126" t="e">
        <f t="shared" ca="1" si="28"/>
        <v>#NAME?</v>
      </c>
      <c r="AL609" s="124" t="s">
        <v>1812</v>
      </c>
      <c r="AM609" s="141">
        <v>45560</v>
      </c>
    </row>
    <row r="610" spans="1:39" ht="18.75" customHeight="1">
      <c r="A610" s="142" t="s">
        <v>142</v>
      </c>
      <c r="B610" s="125">
        <v>608</v>
      </c>
      <c r="C610" s="126" t="e">
        <f ca="1">IF(OR(H610&lt;&gt;"", J610&lt;&gt;"", O610&lt;&gt;""),
    _xludf.TEXTJOIN("-", TRUE,
        IF(H610="NO CONFORMIDAD", "NC", IF(H610="OBSERVACIÓN", "OB", "Error")),I610,
IF(O610="CORRECCIÓN", "C", IF(O610="ACCIÓN CORRECTIVA", "AC", IF(O610="ACCIÓN DE MEJORA", "AM","Error"))),
        VLOOKUP(E610, Opciones!A$1:B$13, 2, FALSE),
        VLOOKUP(M610, Opciones!D$1:E$92, 2, FALSE),
        YEAR(G610)
    ),
"")</f>
        <v>#NAME?</v>
      </c>
      <c r="D610" s="126" t="e">
        <f t="shared" ca="1" si="6"/>
        <v>#NAME?</v>
      </c>
      <c r="E610" s="96" t="s">
        <v>44</v>
      </c>
      <c r="F610" s="127" t="s">
        <v>1807</v>
      </c>
      <c r="G610" s="128">
        <v>45229</v>
      </c>
      <c r="H610" s="129" t="s">
        <v>45</v>
      </c>
      <c r="I610" s="187">
        <v>1</v>
      </c>
      <c r="J610" s="127" t="s">
        <v>1815</v>
      </c>
      <c r="K610" s="127" t="s">
        <v>1816</v>
      </c>
      <c r="L610" s="129" t="s">
        <v>417</v>
      </c>
      <c r="M610" s="129" t="s">
        <v>1814</v>
      </c>
      <c r="N610" s="129" t="s">
        <v>444</v>
      </c>
      <c r="O610" s="126" t="s">
        <v>51</v>
      </c>
      <c r="P610" s="127" t="s">
        <v>1817</v>
      </c>
      <c r="Q610" s="175">
        <v>45334</v>
      </c>
      <c r="R610" s="176">
        <v>45560</v>
      </c>
      <c r="S610" s="131"/>
      <c r="T610" s="132"/>
      <c r="U610" s="124" t="s">
        <v>1818</v>
      </c>
      <c r="V610" s="124" t="s">
        <v>90</v>
      </c>
      <c r="W610" s="124">
        <v>4</v>
      </c>
      <c r="AA610" s="134"/>
      <c r="AB610" s="142" t="s">
        <v>142</v>
      </c>
      <c r="AC610" s="161" t="s">
        <v>50</v>
      </c>
      <c r="AD610" s="134"/>
      <c r="AF610" s="137"/>
      <c r="AG610" s="126"/>
      <c r="AH610" s="126"/>
      <c r="AI610" s="134"/>
      <c r="AJ610" s="126">
        <f t="shared" ca="1" si="3"/>
        <v>-188</v>
      </c>
      <c r="AK610" s="126" t="e">
        <f t="shared" ca="1" si="28"/>
        <v>#NAME?</v>
      </c>
      <c r="AL610" s="124" t="s">
        <v>1812</v>
      </c>
      <c r="AM610" s="141">
        <v>45560</v>
      </c>
    </row>
    <row r="611" spans="1:39" ht="18.75" customHeight="1">
      <c r="A611" s="142" t="s">
        <v>142</v>
      </c>
      <c r="B611" s="125">
        <v>609</v>
      </c>
      <c r="C611" s="126" t="e">
        <f ca="1">IF(OR(H611&lt;&gt;"", J611&lt;&gt;"", O611&lt;&gt;""),
    _xludf.TEXTJOIN("-", TRUE,
        IF(H611="NO CONFORMIDAD", "NC", IF(H611="OBSERVACIÓN", "OB", "Error")),I611,
IF(O611="CORRECCIÓN", "C", IF(O611="ACCIÓN CORRECTIVA", "AC", IF(O611="ACCIÓN DE MEJORA", "AM","Error"))),
        VLOOKUP(E611, Opciones!A$1:B$13, 2, FALSE),
        VLOOKUP(M611, Opciones!D$1:E$92, 2, FALSE),
        YEAR(G611)
    ),
"")</f>
        <v>#NAME?</v>
      </c>
      <c r="D611" s="126" t="e">
        <f t="shared" ca="1" si="6"/>
        <v>#NAME?</v>
      </c>
      <c r="E611" s="96" t="s">
        <v>44</v>
      </c>
      <c r="F611" s="127" t="s">
        <v>1807</v>
      </c>
      <c r="G611" s="128">
        <v>45229</v>
      </c>
      <c r="H611" s="129" t="s">
        <v>45</v>
      </c>
      <c r="I611" s="187">
        <v>1</v>
      </c>
      <c r="J611" s="127" t="s">
        <v>1819</v>
      </c>
      <c r="K611" s="127" t="s">
        <v>1816</v>
      </c>
      <c r="L611" s="129" t="s">
        <v>417</v>
      </c>
      <c r="M611" s="129" t="s">
        <v>1820</v>
      </c>
      <c r="N611" s="129" t="s">
        <v>444</v>
      </c>
      <c r="O611" s="126" t="s">
        <v>51</v>
      </c>
      <c r="P611" s="127" t="s">
        <v>1817</v>
      </c>
      <c r="Q611" s="175">
        <v>45334</v>
      </c>
      <c r="R611" s="176">
        <v>45560</v>
      </c>
      <c r="S611" s="131"/>
      <c r="T611" s="132"/>
      <c r="U611" s="124" t="s">
        <v>1818</v>
      </c>
      <c r="V611" s="124" t="s">
        <v>90</v>
      </c>
      <c r="W611" s="124">
        <v>4</v>
      </c>
      <c r="AA611" s="134"/>
      <c r="AB611" s="142" t="s">
        <v>142</v>
      </c>
      <c r="AC611" s="161" t="s">
        <v>50</v>
      </c>
      <c r="AD611" s="134"/>
      <c r="AF611" s="137"/>
      <c r="AG611" s="126"/>
      <c r="AH611" s="126"/>
      <c r="AI611" s="134"/>
      <c r="AJ611" s="126">
        <f t="shared" ca="1" si="3"/>
        <v>-188</v>
      </c>
      <c r="AK611" s="126" t="e">
        <f t="shared" ca="1" si="28"/>
        <v>#NAME?</v>
      </c>
      <c r="AL611" s="124" t="s">
        <v>1812</v>
      </c>
      <c r="AM611" s="141">
        <v>45560</v>
      </c>
    </row>
    <row r="612" spans="1:39" ht="18.75" customHeight="1">
      <c r="A612" s="142" t="s">
        <v>142</v>
      </c>
      <c r="B612" s="125">
        <v>610</v>
      </c>
      <c r="C612" s="126" t="e">
        <f ca="1">IF(OR(H612&lt;&gt;"", J612&lt;&gt;"", O612&lt;&gt;""),
    _xludf.TEXTJOIN("-", TRUE,
        IF(H612="NO CONFORMIDAD", "NC", IF(H612="OBSERVACIÓN", "OB", "Error")),I612,
IF(O612="CORRECCIÓN", "C", IF(O612="ACCIÓN CORRECTIVA", "AC", IF(O612="ACCIÓN DE MEJORA", "AM","Error"))),
        VLOOKUP(E612, Opciones!A$1:B$13, 2, FALSE),
        VLOOKUP(M612, Opciones!D$1:E$92, 2, FALSE),
        YEAR(G612)
    ),
"")</f>
        <v>#NAME?</v>
      </c>
      <c r="D612" s="126" t="e">
        <f t="shared" ca="1" si="6"/>
        <v>#NAME?</v>
      </c>
      <c r="E612" s="96" t="s">
        <v>44</v>
      </c>
      <c r="F612" s="127" t="s">
        <v>1807</v>
      </c>
      <c r="G612" s="128">
        <v>45229</v>
      </c>
      <c r="H612" s="129" t="s">
        <v>45</v>
      </c>
      <c r="I612" s="187">
        <v>1</v>
      </c>
      <c r="J612" s="127" t="s">
        <v>1821</v>
      </c>
      <c r="K612" s="127" t="s">
        <v>1816</v>
      </c>
      <c r="L612" s="129" t="s">
        <v>417</v>
      </c>
      <c r="M612" s="129" t="s">
        <v>1822</v>
      </c>
      <c r="N612" s="129" t="s">
        <v>444</v>
      </c>
      <c r="O612" s="126" t="s">
        <v>51</v>
      </c>
      <c r="P612" s="127" t="s">
        <v>1817</v>
      </c>
      <c r="Q612" s="175">
        <v>45334</v>
      </c>
      <c r="R612" s="176">
        <v>45560</v>
      </c>
      <c r="S612" s="131"/>
      <c r="T612" s="132"/>
      <c r="U612" s="124" t="s">
        <v>1818</v>
      </c>
      <c r="V612" s="124" t="s">
        <v>90</v>
      </c>
      <c r="W612" s="124">
        <v>4</v>
      </c>
      <c r="AA612" s="134"/>
      <c r="AB612" s="142" t="s">
        <v>142</v>
      </c>
      <c r="AC612" s="161" t="s">
        <v>50</v>
      </c>
      <c r="AD612" s="134"/>
      <c r="AF612" s="137"/>
      <c r="AG612" s="126"/>
      <c r="AH612" s="126"/>
      <c r="AI612" s="134"/>
      <c r="AJ612" s="126">
        <f t="shared" ca="1" si="3"/>
        <v>-188</v>
      </c>
      <c r="AK612" s="126" t="e">
        <f t="shared" ca="1" si="28"/>
        <v>#NAME?</v>
      </c>
      <c r="AL612" s="124" t="s">
        <v>1812</v>
      </c>
      <c r="AM612" s="141">
        <v>45560</v>
      </c>
    </row>
    <row r="613" spans="1:39" ht="18.75" customHeight="1">
      <c r="A613" s="142" t="s">
        <v>142</v>
      </c>
      <c r="B613" s="125">
        <v>611</v>
      </c>
      <c r="C613" s="126" t="e">
        <f ca="1">IF(OR(H613&lt;&gt;"", J613&lt;&gt;"", O613&lt;&gt;""),
    _xludf.TEXTJOIN("-", TRUE,
        IF(H613="NO CONFORMIDAD", "NC", IF(H613="OBSERVACIÓN", "OB", "Error")),I613,
IF(O613="CORRECCIÓN", "C", IF(O613="ACCIÓN CORRECTIVA", "AC", IF(O613="ACCIÓN DE MEJORA", "AM","Error"))),
        VLOOKUP(E613, Opciones!A$1:B$13, 2, FALSE),
        VLOOKUP(M613, Opciones!D$1:E$92, 2, FALSE),
        YEAR(G613)
    ),
"")</f>
        <v>#NAME?</v>
      </c>
      <c r="D613" s="126" t="e">
        <f t="shared" ca="1" si="6"/>
        <v>#NAME?</v>
      </c>
      <c r="E613" s="96" t="s">
        <v>44</v>
      </c>
      <c r="F613" s="127" t="s">
        <v>1807</v>
      </c>
      <c r="G613" s="128">
        <v>45229</v>
      </c>
      <c r="H613" s="129" t="s">
        <v>45</v>
      </c>
      <c r="I613" s="187">
        <v>1</v>
      </c>
      <c r="J613" s="127" t="s">
        <v>1823</v>
      </c>
      <c r="K613" s="127" t="s">
        <v>1816</v>
      </c>
      <c r="L613" s="129" t="s">
        <v>417</v>
      </c>
      <c r="M613" s="129" t="s">
        <v>1824</v>
      </c>
      <c r="N613" s="129" t="s">
        <v>444</v>
      </c>
      <c r="O613" s="126" t="s">
        <v>51</v>
      </c>
      <c r="P613" s="127" t="s">
        <v>1817</v>
      </c>
      <c r="Q613" s="175">
        <v>45334</v>
      </c>
      <c r="R613" s="176">
        <v>45560</v>
      </c>
      <c r="S613" s="131"/>
      <c r="T613" s="132"/>
      <c r="U613" s="124" t="s">
        <v>1818</v>
      </c>
      <c r="V613" s="124" t="s">
        <v>90</v>
      </c>
      <c r="W613" s="124">
        <v>4</v>
      </c>
      <c r="AA613" s="134"/>
      <c r="AB613" s="142" t="s">
        <v>142</v>
      </c>
      <c r="AC613" s="161" t="s">
        <v>50</v>
      </c>
      <c r="AD613" s="134"/>
      <c r="AF613" s="137"/>
      <c r="AG613" s="126"/>
      <c r="AH613" s="126"/>
      <c r="AI613" s="134"/>
      <c r="AJ613" s="126">
        <f t="shared" ca="1" si="3"/>
        <v>-188</v>
      </c>
      <c r="AK613" s="126" t="e">
        <f t="shared" ca="1" si="28"/>
        <v>#NAME?</v>
      </c>
      <c r="AL613" s="124" t="s">
        <v>1812</v>
      </c>
      <c r="AM613" s="141">
        <v>45560</v>
      </c>
    </row>
    <row r="614" spans="1:39" ht="18.75" customHeight="1">
      <c r="A614" s="142" t="s">
        <v>142</v>
      </c>
      <c r="B614" s="125">
        <v>612</v>
      </c>
      <c r="C614" s="126" t="e">
        <f ca="1">IF(OR(H614&lt;&gt;"", J614&lt;&gt;"", O614&lt;&gt;""),
    _xludf.TEXTJOIN("-", TRUE,
        IF(H614="NO CONFORMIDAD", "NC", IF(H614="OBSERVACIÓN", "OB", "Error")),I614,
IF(O614="CORRECCIÓN", "C", IF(O614="ACCIÓN CORRECTIVA", "AC", IF(O614="ACCIÓN DE MEJORA", "AM","Error"))),
        VLOOKUP(E614, Opciones!A$1:B$13, 2, FALSE),
        VLOOKUP(M614, Opciones!D$1:E$92, 2, FALSE),
        YEAR(G614)
    ),
"")</f>
        <v>#NAME?</v>
      </c>
      <c r="D614" s="126" t="e">
        <f t="shared" ca="1" si="6"/>
        <v>#NAME?</v>
      </c>
      <c r="E614" s="96" t="s">
        <v>44</v>
      </c>
      <c r="F614" s="127" t="s">
        <v>1807</v>
      </c>
      <c r="G614" s="128">
        <v>45229</v>
      </c>
      <c r="H614" s="129" t="s">
        <v>45</v>
      </c>
      <c r="I614" s="187">
        <v>1</v>
      </c>
      <c r="J614" s="127" t="s">
        <v>1825</v>
      </c>
      <c r="K614" s="127" t="s">
        <v>1816</v>
      </c>
      <c r="L614" s="129" t="s">
        <v>417</v>
      </c>
      <c r="M614" s="129" t="s">
        <v>1814</v>
      </c>
      <c r="N614" s="129" t="s">
        <v>444</v>
      </c>
      <c r="O614" s="126" t="s">
        <v>87</v>
      </c>
      <c r="P614" s="127" t="s">
        <v>1826</v>
      </c>
      <c r="Q614" s="175">
        <v>45334</v>
      </c>
      <c r="R614" s="176">
        <v>45560</v>
      </c>
      <c r="S614" s="131"/>
      <c r="T614" s="132"/>
      <c r="U614" s="124" t="s">
        <v>1827</v>
      </c>
      <c r="V614" s="124" t="s">
        <v>90</v>
      </c>
      <c r="W614" s="124">
        <v>4</v>
      </c>
      <c r="AA614" s="134"/>
      <c r="AB614" s="142" t="s">
        <v>142</v>
      </c>
      <c r="AC614" s="161" t="s">
        <v>50</v>
      </c>
      <c r="AD614" s="134"/>
      <c r="AF614" s="137"/>
      <c r="AG614" s="126"/>
      <c r="AH614" s="126"/>
      <c r="AI614" s="134"/>
      <c r="AJ614" s="126">
        <f t="shared" ca="1" si="3"/>
        <v>-188</v>
      </c>
      <c r="AK614" s="126" t="e">
        <f t="shared" ca="1" si="28"/>
        <v>#NAME?</v>
      </c>
      <c r="AL614" s="124" t="s">
        <v>1812</v>
      </c>
      <c r="AM614" s="141">
        <v>45560</v>
      </c>
    </row>
    <row r="615" spans="1:39" ht="18.75" customHeight="1">
      <c r="A615" s="142" t="s">
        <v>142</v>
      </c>
      <c r="B615" s="125">
        <v>613</v>
      </c>
      <c r="C615" s="126" t="e">
        <f ca="1">IF(OR(H615&lt;&gt;"", J615&lt;&gt;"", O615&lt;&gt;""),
    _xludf.TEXTJOIN("-", TRUE,
        IF(H615="NO CONFORMIDAD", "NC", IF(H615="OBSERVACIÓN", "OB", "Error")),I615,
IF(O615="CORRECCIÓN", "C", IF(O615="ACCIÓN CORRECTIVA", "AC", IF(O615="ACCIÓN DE MEJORA", "AM","Error"))),
        VLOOKUP(E615, Opciones!A$1:B$13, 2, FALSE),
        VLOOKUP(M615, Opciones!D$1:E$92, 2, FALSE),
        YEAR(G615)
    ),
"")</f>
        <v>#NAME?</v>
      </c>
      <c r="D615" s="126" t="e">
        <f t="shared" ca="1" si="6"/>
        <v>#NAME?</v>
      </c>
      <c r="E615" s="96" t="s">
        <v>44</v>
      </c>
      <c r="F615" s="127" t="s">
        <v>1807</v>
      </c>
      <c r="G615" s="128">
        <v>45229</v>
      </c>
      <c r="H615" s="129" t="s">
        <v>45</v>
      </c>
      <c r="I615" s="187">
        <v>1</v>
      </c>
      <c r="J615" s="127" t="s">
        <v>1828</v>
      </c>
      <c r="K615" s="127" t="s">
        <v>1816</v>
      </c>
      <c r="L615" s="129" t="s">
        <v>417</v>
      </c>
      <c r="M615" s="129" t="s">
        <v>1820</v>
      </c>
      <c r="N615" s="129" t="s">
        <v>444</v>
      </c>
      <c r="O615" s="126" t="s">
        <v>87</v>
      </c>
      <c r="P615" s="127" t="s">
        <v>1826</v>
      </c>
      <c r="Q615" s="175">
        <v>45334</v>
      </c>
      <c r="R615" s="176">
        <v>45560</v>
      </c>
      <c r="S615" s="131"/>
      <c r="T615" s="132"/>
      <c r="U615" s="124" t="s">
        <v>1827</v>
      </c>
      <c r="V615" s="124" t="s">
        <v>90</v>
      </c>
      <c r="W615" s="124">
        <v>4</v>
      </c>
      <c r="AA615" s="134"/>
      <c r="AB615" s="142" t="s">
        <v>142</v>
      </c>
      <c r="AC615" s="161" t="s">
        <v>50</v>
      </c>
      <c r="AD615" s="134"/>
      <c r="AF615" s="137"/>
      <c r="AG615" s="126"/>
      <c r="AH615" s="126"/>
      <c r="AI615" s="134"/>
      <c r="AJ615" s="126">
        <f t="shared" ca="1" si="3"/>
        <v>-188</v>
      </c>
      <c r="AK615" s="126" t="e">
        <f t="shared" ca="1" si="28"/>
        <v>#NAME?</v>
      </c>
      <c r="AL615" s="124" t="s">
        <v>1812</v>
      </c>
      <c r="AM615" s="141">
        <v>45560</v>
      </c>
    </row>
    <row r="616" spans="1:39" ht="18.75" customHeight="1">
      <c r="A616" s="142" t="s">
        <v>142</v>
      </c>
      <c r="B616" s="125">
        <v>614</v>
      </c>
      <c r="C616" s="126" t="e">
        <f ca="1">IF(OR(H616&lt;&gt;"", J616&lt;&gt;"", O616&lt;&gt;""),
    _xludf.TEXTJOIN("-", TRUE,
        IF(H616="NO CONFORMIDAD", "NC", IF(H616="OBSERVACIÓN", "OB", "Error")),I616,
IF(O616="CORRECCIÓN", "C", IF(O616="ACCIÓN CORRECTIVA", "AC", IF(O616="ACCIÓN DE MEJORA", "AM","Error"))),
        VLOOKUP(E616, Opciones!A$1:B$13, 2, FALSE),
        VLOOKUP(M616, Opciones!D$1:E$92, 2, FALSE),
        YEAR(G616)
    ),
"")</f>
        <v>#NAME?</v>
      </c>
      <c r="D616" s="126" t="e">
        <f t="shared" ca="1" si="6"/>
        <v>#NAME?</v>
      </c>
      <c r="E616" s="96" t="s">
        <v>44</v>
      </c>
      <c r="F616" s="127" t="s">
        <v>1807</v>
      </c>
      <c r="G616" s="128">
        <v>45229</v>
      </c>
      <c r="H616" s="129" t="s">
        <v>45</v>
      </c>
      <c r="I616" s="187">
        <v>1</v>
      </c>
      <c r="J616" s="127" t="s">
        <v>1829</v>
      </c>
      <c r="K616" s="127" t="s">
        <v>1816</v>
      </c>
      <c r="L616" s="129" t="s">
        <v>417</v>
      </c>
      <c r="M616" s="129" t="s">
        <v>1822</v>
      </c>
      <c r="N616" s="129" t="s">
        <v>444</v>
      </c>
      <c r="O616" s="126" t="s">
        <v>87</v>
      </c>
      <c r="P616" s="127" t="s">
        <v>1826</v>
      </c>
      <c r="Q616" s="175">
        <v>45334</v>
      </c>
      <c r="R616" s="176">
        <v>45560</v>
      </c>
      <c r="S616" s="131"/>
      <c r="T616" s="132"/>
      <c r="U616" s="124" t="s">
        <v>1827</v>
      </c>
      <c r="V616" s="124" t="s">
        <v>90</v>
      </c>
      <c r="W616" s="124">
        <v>4</v>
      </c>
      <c r="AA616" s="134"/>
      <c r="AB616" s="142" t="s">
        <v>142</v>
      </c>
      <c r="AC616" s="161" t="s">
        <v>50</v>
      </c>
      <c r="AD616" s="134"/>
      <c r="AF616" s="137"/>
      <c r="AG616" s="126"/>
      <c r="AH616" s="126"/>
      <c r="AI616" s="134"/>
      <c r="AJ616" s="126">
        <f t="shared" ca="1" si="3"/>
        <v>-188</v>
      </c>
      <c r="AK616" s="126" t="e">
        <f t="shared" ca="1" si="28"/>
        <v>#NAME?</v>
      </c>
      <c r="AL616" s="124" t="s">
        <v>1812</v>
      </c>
      <c r="AM616" s="141">
        <v>45560</v>
      </c>
    </row>
    <row r="617" spans="1:39" ht="18.75" customHeight="1">
      <c r="A617" s="142" t="s">
        <v>142</v>
      </c>
      <c r="B617" s="125">
        <v>615</v>
      </c>
      <c r="C617" s="126" t="e">
        <f ca="1">IF(OR(H617&lt;&gt;"", J617&lt;&gt;"", O617&lt;&gt;""),
    _xludf.TEXTJOIN("-", TRUE,
        IF(H617="NO CONFORMIDAD", "NC", IF(H617="OBSERVACIÓN", "OB", "Error")),I617,
IF(O617="CORRECCIÓN", "C", IF(O617="ACCIÓN CORRECTIVA", "AC", IF(O617="ACCIÓN DE MEJORA", "AM","Error"))),
        VLOOKUP(E617, Opciones!A$1:B$13, 2, FALSE),
        VLOOKUP(M617, Opciones!D$1:E$92, 2, FALSE),
        YEAR(G617)
    ),
"")</f>
        <v>#NAME?</v>
      </c>
      <c r="D617" s="126" t="e">
        <f t="shared" ca="1" si="6"/>
        <v>#NAME?</v>
      </c>
      <c r="E617" s="96" t="s">
        <v>44</v>
      </c>
      <c r="F617" s="127" t="s">
        <v>1807</v>
      </c>
      <c r="G617" s="128">
        <v>45229</v>
      </c>
      <c r="H617" s="129" t="s">
        <v>45</v>
      </c>
      <c r="I617" s="187">
        <v>1</v>
      </c>
      <c r="J617" s="127" t="s">
        <v>1830</v>
      </c>
      <c r="K617" s="127" t="s">
        <v>1816</v>
      </c>
      <c r="L617" s="129" t="s">
        <v>417</v>
      </c>
      <c r="M617" s="129" t="s">
        <v>1824</v>
      </c>
      <c r="N617" s="129" t="s">
        <v>444</v>
      </c>
      <c r="O617" s="126" t="s">
        <v>87</v>
      </c>
      <c r="P617" s="127" t="s">
        <v>1826</v>
      </c>
      <c r="Q617" s="175">
        <v>45334</v>
      </c>
      <c r="R617" s="176">
        <v>45560</v>
      </c>
      <c r="S617" s="131"/>
      <c r="T617" s="132"/>
      <c r="U617" s="124" t="s">
        <v>1827</v>
      </c>
      <c r="V617" s="124" t="s">
        <v>90</v>
      </c>
      <c r="W617" s="124">
        <v>4</v>
      </c>
      <c r="AA617" s="134"/>
      <c r="AB617" s="142" t="s">
        <v>142</v>
      </c>
      <c r="AC617" s="161" t="s">
        <v>50</v>
      </c>
      <c r="AD617" s="134"/>
      <c r="AF617" s="137"/>
      <c r="AG617" s="126"/>
      <c r="AH617" s="126"/>
      <c r="AI617" s="134"/>
      <c r="AJ617" s="126">
        <f t="shared" ca="1" si="3"/>
        <v>-188</v>
      </c>
      <c r="AK617" s="126" t="e">
        <f t="shared" ca="1" si="28"/>
        <v>#NAME?</v>
      </c>
      <c r="AL617" s="124" t="s">
        <v>1812</v>
      </c>
      <c r="AM617" s="141">
        <v>45560</v>
      </c>
    </row>
    <row r="618" spans="1:39" ht="18.75" customHeight="1">
      <c r="A618" s="142" t="s">
        <v>142</v>
      </c>
      <c r="B618" s="125">
        <v>616</v>
      </c>
      <c r="C618" s="126" t="e">
        <f ca="1">IF(OR(H618&lt;&gt;"", J618&lt;&gt;"", O618&lt;&gt;""),
    _xludf.TEXTJOIN("-", TRUE,
        IF(H618="NO CONFORMIDAD", "NC", IF(H618="OBSERVACIÓN", "OB", "Error")),I618,
IF(O618="CORRECCIÓN", "C", IF(O618="ACCIÓN CORRECTIVA", "AC", IF(O618="ACCIÓN DE MEJORA", "AM","Error"))),
        VLOOKUP(E618, Opciones!A$1:B$13, 2, FALSE),
        VLOOKUP(M618, Opciones!D$1:E$92, 2, FALSE),
        YEAR(G618)
    ),
"")</f>
        <v>#NAME?</v>
      </c>
      <c r="D618" s="126" t="str">
        <f t="shared" si="6"/>
        <v>ABIERTA</v>
      </c>
      <c r="E618" s="96" t="s">
        <v>44</v>
      </c>
      <c r="F618" s="127" t="s">
        <v>1807</v>
      </c>
      <c r="G618" s="128">
        <v>45229</v>
      </c>
      <c r="H618" s="129" t="s">
        <v>45</v>
      </c>
      <c r="I618" s="187">
        <v>2</v>
      </c>
      <c r="J618" s="127" t="s">
        <v>1831</v>
      </c>
      <c r="K618" s="127" t="s">
        <v>1832</v>
      </c>
      <c r="L618" s="129" t="s">
        <v>417</v>
      </c>
      <c r="M618" s="129" t="s">
        <v>1360</v>
      </c>
      <c r="N618" s="129" t="s">
        <v>444</v>
      </c>
      <c r="O618" s="126" t="s">
        <v>51</v>
      </c>
      <c r="P618" s="127" t="s">
        <v>1833</v>
      </c>
      <c r="Q618" s="175">
        <v>45334</v>
      </c>
      <c r="R618" s="176">
        <v>45560</v>
      </c>
      <c r="S618" s="180">
        <v>45595</v>
      </c>
      <c r="T618" s="132"/>
      <c r="U618" s="124" t="s">
        <v>1834</v>
      </c>
      <c r="V618" s="124" t="s">
        <v>90</v>
      </c>
      <c r="W618" s="124">
        <v>4</v>
      </c>
      <c r="AA618" s="134"/>
      <c r="AB618" s="142" t="s">
        <v>142</v>
      </c>
      <c r="AC618" s="161" t="s">
        <v>50</v>
      </c>
      <c r="AD618" s="134"/>
      <c r="AF618" s="137"/>
      <c r="AG618" s="126"/>
      <c r="AH618" s="126"/>
      <c r="AI618" s="134"/>
      <c r="AJ618" s="126">
        <f t="shared" ca="1" si="3"/>
        <v>-168</v>
      </c>
      <c r="AK618" s="126" t="s">
        <v>1253</v>
      </c>
      <c r="AL618" s="124" t="s">
        <v>1812</v>
      </c>
      <c r="AM618" s="141">
        <v>45560</v>
      </c>
    </row>
    <row r="619" spans="1:39" ht="18.75" customHeight="1">
      <c r="A619" s="142" t="s">
        <v>142</v>
      </c>
      <c r="B619" s="125">
        <v>617</v>
      </c>
      <c r="C619" s="126" t="e">
        <f ca="1">IF(OR(H619&lt;&gt;"", J619&lt;&gt;"", O619&lt;&gt;""),
    _xludf.TEXTJOIN("-", TRUE,
        IF(H619="NO CONFORMIDAD", "NC", IF(H619="OBSERVACIÓN", "OB", "Error")),I619,
IF(O619="CORRECCIÓN", "C", IF(O619="ACCIÓN CORRECTIVA", "AC", IF(O619="ACCIÓN DE MEJORA", "AM","Error"))),
        VLOOKUP(E619, Opciones!A$1:B$13, 2, FALSE),
        VLOOKUP(M619, Opciones!D$1:E$92, 2, FALSE),
        YEAR(G619)
    ),
"")</f>
        <v>#NAME?</v>
      </c>
      <c r="D619" s="126" t="str">
        <f t="shared" si="6"/>
        <v>ABIERTA</v>
      </c>
      <c r="E619" s="96" t="s">
        <v>44</v>
      </c>
      <c r="F619" s="127" t="s">
        <v>1807</v>
      </c>
      <c r="G619" s="128">
        <v>45229</v>
      </c>
      <c r="H619" s="129" t="s">
        <v>45</v>
      </c>
      <c r="I619" s="187">
        <v>2</v>
      </c>
      <c r="J619" s="127" t="s">
        <v>1835</v>
      </c>
      <c r="K619" s="127" t="s">
        <v>1832</v>
      </c>
      <c r="L619" s="129" t="s">
        <v>417</v>
      </c>
      <c r="M619" s="129" t="s">
        <v>1836</v>
      </c>
      <c r="N619" s="129" t="s">
        <v>444</v>
      </c>
      <c r="O619" s="126" t="s">
        <v>51</v>
      </c>
      <c r="P619" s="127" t="s">
        <v>1833</v>
      </c>
      <c r="Q619" s="175">
        <v>45334</v>
      </c>
      <c r="R619" s="176">
        <v>45560</v>
      </c>
      <c r="S619" s="180">
        <v>45595</v>
      </c>
      <c r="T619" s="132"/>
      <c r="U619" s="124" t="s">
        <v>1834</v>
      </c>
      <c r="V619" s="124" t="s">
        <v>90</v>
      </c>
      <c r="W619" s="124">
        <v>4</v>
      </c>
      <c r="AA619" s="134"/>
      <c r="AB619" s="142" t="s">
        <v>142</v>
      </c>
      <c r="AC619" s="161" t="s">
        <v>50</v>
      </c>
      <c r="AD619" s="134"/>
      <c r="AF619" s="137"/>
      <c r="AG619" s="126"/>
      <c r="AH619" s="126"/>
      <c r="AI619" s="134"/>
      <c r="AJ619" s="126">
        <f t="shared" ca="1" si="3"/>
        <v>-168</v>
      </c>
      <c r="AK619" s="126" t="s">
        <v>1253</v>
      </c>
      <c r="AL619" s="124" t="s">
        <v>1812</v>
      </c>
      <c r="AM619" s="141">
        <v>45560</v>
      </c>
    </row>
    <row r="620" spans="1:39" ht="18.75" customHeight="1">
      <c r="A620" s="142" t="s">
        <v>142</v>
      </c>
      <c r="B620" s="125">
        <v>618</v>
      </c>
      <c r="C620" s="126" t="e">
        <f ca="1">IF(OR(H620&lt;&gt;"", J620&lt;&gt;"", O620&lt;&gt;""),
    _xludf.TEXTJOIN("-", TRUE,
        IF(H620="NO CONFORMIDAD", "NC", IF(H620="OBSERVACIÓN", "OB", "Error")),I620,
IF(O620="CORRECCIÓN", "C", IF(O620="ACCIÓN CORRECTIVA", "AC", IF(O620="ACCIÓN DE MEJORA", "AM","Error"))),
        VLOOKUP(E620, Opciones!A$1:B$13, 2, FALSE),
        VLOOKUP(M620, Opciones!D$1:E$92, 2, FALSE),
        YEAR(G620)
    ),
"")</f>
        <v>#NAME?</v>
      </c>
      <c r="D620" s="126" t="str">
        <f t="shared" si="6"/>
        <v>ABIERTA</v>
      </c>
      <c r="E620" s="96" t="s">
        <v>44</v>
      </c>
      <c r="F620" s="127" t="s">
        <v>1807</v>
      </c>
      <c r="G620" s="128">
        <v>45229</v>
      </c>
      <c r="H620" s="129" t="s">
        <v>45</v>
      </c>
      <c r="I620" s="187">
        <v>2</v>
      </c>
      <c r="J620" s="127" t="s">
        <v>1837</v>
      </c>
      <c r="K620" s="127" t="s">
        <v>1832</v>
      </c>
      <c r="L620" s="129" t="s">
        <v>417</v>
      </c>
      <c r="M620" s="129" t="s">
        <v>1820</v>
      </c>
      <c r="N620" s="129" t="s">
        <v>444</v>
      </c>
      <c r="O620" s="126" t="s">
        <v>51</v>
      </c>
      <c r="P620" s="127" t="s">
        <v>1833</v>
      </c>
      <c r="Q620" s="175">
        <v>45334</v>
      </c>
      <c r="R620" s="176">
        <v>45560</v>
      </c>
      <c r="S620" s="180">
        <v>45595</v>
      </c>
      <c r="T620" s="132"/>
      <c r="U620" s="124" t="s">
        <v>1834</v>
      </c>
      <c r="V620" s="124" t="s">
        <v>90</v>
      </c>
      <c r="W620" s="124">
        <v>4</v>
      </c>
      <c r="AA620" s="134"/>
      <c r="AB620" s="142" t="s">
        <v>142</v>
      </c>
      <c r="AC620" s="161" t="s">
        <v>50</v>
      </c>
      <c r="AD620" s="134"/>
      <c r="AF620" s="137"/>
      <c r="AG620" s="126"/>
      <c r="AH620" s="126"/>
      <c r="AI620" s="134"/>
      <c r="AJ620" s="126">
        <f t="shared" ca="1" si="3"/>
        <v>-168</v>
      </c>
      <c r="AK620" s="126" t="s">
        <v>1253</v>
      </c>
      <c r="AL620" s="124" t="s">
        <v>1812</v>
      </c>
      <c r="AM620" s="141">
        <v>45560</v>
      </c>
    </row>
    <row r="621" spans="1:39" ht="18.75" customHeight="1">
      <c r="A621" s="142" t="s">
        <v>142</v>
      </c>
      <c r="B621" s="125">
        <v>619</v>
      </c>
      <c r="C621" s="126" t="e">
        <f ca="1">IF(OR(H621&lt;&gt;"", J621&lt;&gt;"", O621&lt;&gt;""),
    _xludf.TEXTJOIN("-", TRUE,
        IF(H621="NO CONFORMIDAD", "NC", IF(H621="OBSERVACIÓN", "OB", "Error")),I621,
IF(O621="CORRECCIÓN", "C", IF(O621="ACCIÓN CORRECTIVA", "AC", IF(O621="ACCIÓN DE MEJORA", "AM","Error"))),
        VLOOKUP(E621, Opciones!A$1:B$13, 2, FALSE),
        VLOOKUP(M621, Opciones!D$1:E$92, 2, FALSE),
        YEAR(G621)
    ),
"")</f>
        <v>#NAME?</v>
      </c>
      <c r="D621" s="126" t="str">
        <f t="shared" si="6"/>
        <v>ABIERTA</v>
      </c>
      <c r="E621" s="96" t="s">
        <v>44</v>
      </c>
      <c r="F621" s="127" t="s">
        <v>1807</v>
      </c>
      <c r="G621" s="128">
        <v>45229</v>
      </c>
      <c r="H621" s="129" t="s">
        <v>45</v>
      </c>
      <c r="I621" s="187">
        <v>2</v>
      </c>
      <c r="J621" s="127" t="s">
        <v>1838</v>
      </c>
      <c r="K621" s="127" t="s">
        <v>1832</v>
      </c>
      <c r="L621" s="129" t="s">
        <v>417</v>
      </c>
      <c r="M621" s="129" t="s">
        <v>1824</v>
      </c>
      <c r="N621" s="129" t="s">
        <v>444</v>
      </c>
      <c r="O621" s="126" t="s">
        <v>51</v>
      </c>
      <c r="P621" s="127" t="s">
        <v>1833</v>
      </c>
      <c r="Q621" s="175">
        <v>45334</v>
      </c>
      <c r="R621" s="176">
        <v>45560</v>
      </c>
      <c r="S621" s="180">
        <v>45595</v>
      </c>
      <c r="T621" s="132"/>
      <c r="U621" s="124" t="s">
        <v>1834</v>
      </c>
      <c r="V621" s="124" t="s">
        <v>90</v>
      </c>
      <c r="W621" s="124">
        <v>4</v>
      </c>
      <c r="AA621" s="134"/>
      <c r="AB621" s="142" t="s">
        <v>142</v>
      </c>
      <c r="AC621" s="161" t="s">
        <v>50</v>
      </c>
      <c r="AD621" s="134"/>
      <c r="AF621" s="137"/>
      <c r="AG621" s="126"/>
      <c r="AH621" s="126"/>
      <c r="AI621" s="134"/>
      <c r="AJ621" s="126">
        <f t="shared" ca="1" si="3"/>
        <v>-168</v>
      </c>
      <c r="AK621" s="126" t="s">
        <v>1253</v>
      </c>
      <c r="AL621" s="124" t="s">
        <v>1812</v>
      </c>
      <c r="AM621" s="141">
        <v>45560</v>
      </c>
    </row>
    <row r="622" spans="1:39" ht="18.75" customHeight="1">
      <c r="A622" s="142" t="s">
        <v>142</v>
      </c>
      <c r="B622" s="125">
        <v>620</v>
      </c>
      <c r="C622" s="126" t="e">
        <f ca="1">IF(OR(H622&lt;&gt;"", J622&lt;&gt;"", O622&lt;&gt;""),
    _xludf.TEXTJOIN("-", TRUE,
        IF(H622="NO CONFORMIDAD", "NC", IF(H622="OBSERVACIÓN", "OB", "Error")),I622,
IF(O622="CORRECCIÓN", "C", IF(O622="ACCIÓN CORRECTIVA", "AC", IF(O622="ACCIÓN DE MEJORA", "AM","Error"))),
        VLOOKUP(E622, Opciones!A$1:B$13, 2, FALSE),
        VLOOKUP(M622, Opciones!D$1:E$92, 2, FALSE),
        YEAR(G622)
    ),
"")</f>
        <v>#NAME?</v>
      </c>
      <c r="D622" s="126" t="e">
        <f t="shared" ca="1" si="6"/>
        <v>#NAME?</v>
      </c>
      <c r="E622" s="96" t="s">
        <v>44</v>
      </c>
      <c r="F622" s="127" t="s">
        <v>1807</v>
      </c>
      <c r="G622" s="128">
        <v>45229</v>
      </c>
      <c r="H622" s="129" t="s">
        <v>45</v>
      </c>
      <c r="I622" s="187">
        <v>2</v>
      </c>
      <c r="J622" s="127" t="s">
        <v>1839</v>
      </c>
      <c r="K622" s="127" t="s">
        <v>1832</v>
      </c>
      <c r="L622" s="129" t="s">
        <v>417</v>
      </c>
      <c r="M622" s="129" t="s">
        <v>1360</v>
      </c>
      <c r="N622" s="129" t="s">
        <v>444</v>
      </c>
      <c r="O622" s="126" t="s">
        <v>87</v>
      </c>
      <c r="P622" s="127" t="s">
        <v>1840</v>
      </c>
      <c r="Q622" s="175">
        <v>45334</v>
      </c>
      <c r="R622" s="130">
        <v>45595</v>
      </c>
      <c r="S622" s="131"/>
      <c r="T622" s="132"/>
      <c r="U622" s="124" t="s">
        <v>1841</v>
      </c>
      <c r="V622" s="124" t="s">
        <v>90</v>
      </c>
      <c r="W622" s="124">
        <v>4</v>
      </c>
      <c r="AA622" s="134"/>
      <c r="AB622" s="142" t="s">
        <v>142</v>
      </c>
      <c r="AC622" s="161" t="s">
        <v>50</v>
      </c>
      <c r="AD622" s="134"/>
      <c r="AF622" s="137"/>
      <c r="AG622" s="126"/>
      <c r="AH622" s="126"/>
      <c r="AI622" s="134"/>
      <c r="AJ622" s="126">
        <f t="shared" ca="1" si="3"/>
        <v>-153</v>
      </c>
      <c r="AK622" s="126" t="e">
        <f t="shared" ref="AK622:AK703" ca="1" si="29">IF(C622="","",IF(AI622&lt;&gt;"","CERRADA",IF(AND(AC622&lt;&gt;"SÍ",AI622="",AF622=100%),"CUMPLIDA",IF(AND(AC622="SÍ",AF622&lt;100%,AI622=""),"EN REVISIÓN OCI",IF(AND(R622-TODAY()&lt;0,AF622&lt;100,AI622="",AC622&lt;&gt;"SÍ",S622=""),"VENCIDA",(IF(AND(S622&lt;&gt;"",TODAY()-S622&lt;=0),"CON TIEMPO",IF(AND(AC622&lt;&gt;"SÍ",TODAY()-R622&lt;=0),"CON TIEMPO",""))))))))</f>
        <v>#NAME?</v>
      </c>
      <c r="AL622" s="124" t="s">
        <v>1812</v>
      </c>
      <c r="AM622" s="141">
        <v>45560</v>
      </c>
    </row>
    <row r="623" spans="1:39" ht="18.75" customHeight="1">
      <c r="A623" s="142" t="s">
        <v>142</v>
      </c>
      <c r="B623" s="125">
        <v>621</v>
      </c>
      <c r="C623" s="126" t="e">
        <f ca="1">IF(OR(H623&lt;&gt;"", J623&lt;&gt;"", O623&lt;&gt;""),
    _xludf.TEXTJOIN("-", TRUE,
        IF(H623="NO CONFORMIDAD", "NC", IF(H623="OBSERVACIÓN", "OB", "Error")),I623,
IF(O623="CORRECCIÓN", "C", IF(O623="ACCIÓN CORRECTIVA", "AC", IF(O623="ACCIÓN DE MEJORA", "AM","Error"))),
        VLOOKUP(E623, Opciones!A$1:B$13, 2, FALSE),
        VLOOKUP(M623, Opciones!D$1:E$92, 2, FALSE),
        YEAR(G623)
    ),
"")</f>
        <v>#NAME?</v>
      </c>
      <c r="D623" s="126" t="e">
        <f t="shared" ca="1" si="6"/>
        <v>#NAME?</v>
      </c>
      <c r="E623" s="96" t="s">
        <v>44</v>
      </c>
      <c r="F623" s="127" t="s">
        <v>1807</v>
      </c>
      <c r="G623" s="128">
        <v>45229</v>
      </c>
      <c r="H623" s="129" t="s">
        <v>45</v>
      </c>
      <c r="I623" s="187">
        <v>2</v>
      </c>
      <c r="J623" s="127" t="s">
        <v>1842</v>
      </c>
      <c r="K623" s="127" t="s">
        <v>1832</v>
      </c>
      <c r="L623" s="129" t="s">
        <v>417</v>
      </c>
      <c r="M623" s="129" t="s">
        <v>1836</v>
      </c>
      <c r="N623" s="129" t="s">
        <v>444</v>
      </c>
      <c r="O623" s="126" t="s">
        <v>87</v>
      </c>
      <c r="P623" s="127" t="s">
        <v>1840</v>
      </c>
      <c r="Q623" s="175">
        <v>45334</v>
      </c>
      <c r="R623" s="130">
        <v>45595</v>
      </c>
      <c r="S623" s="131"/>
      <c r="T623" s="132"/>
      <c r="U623" s="124" t="s">
        <v>1841</v>
      </c>
      <c r="V623" s="124" t="s">
        <v>90</v>
      </c>
      <c r="W623" s="124">
        <v>4</v>
      </c>
      <c r="AA623" s="134"/>
      <c r="AB623" s="142" t="s">
        <v>142</v>
      </c>
      <c r="AC623" s="161" t="s">
        <v>50</v>
      </c>
      <c r="AD623" s="134"/>
      <c r="AF623" s="137"/>
      <c r="AG623" s="126"/>
      <c r="AH623" s="126"/>
      <c r="AI623" s="134"/>
      <c r="AJ623" s="126">
        <f t="shared" ca="1" si="3"/>
        <v>-153</v>
      </c>
      <c r="AK623" s="126" t="e">
        <f t="shared" ca="1" si="29"/>
        <v>#NAME?</v>
      </c>
      <c r="AL623" s="124" t="s">
        <v>1812</v>
      </c>
      <c r="AM623" s="141">
        <v>45560</v>
      </c>
    </row>
    <row r="624" spans="1:39" ht="18.75" customHeight="1">
      <c r="A624" s="142" t="s">
        <v>142</v>
      </c>
      <c r="B624" s="125">
        <v>622</v>
      </c>
      <c r="C624" s="126" t="e">
        <f ca="1">IF(OR(H624&lt;&gt;"", J624&lt;&gt;"", O624&lt;&gt;""),
    _xludf.TEXTJOIN("-", TRUE,
        IF(H624="NO CONFORMIDAD", "NC", IF(H624="OBSERVACIÓN", "OB", "Error")),I624,
IF(O624="CORRECCIÓN", "C", IF(O624="ACCIÓN CORRECTIVA", "AC", IF(O624="ACCIÓN DE MEJORA", "AM","Error"))),
        VLOOKUP(E624, Opciones!A$1:B$13, 2, FALSE),
        VLOOKUP(M624, Opciones!D$1:E$92, 2, FALSE),
        YEAR(G624)
    ),
"")</f>
        <v>#NAME?</v>
      </c>
      <c r="D624" s="126" t="e">
        <f t="shared" ca="1" si="6"/>
        <v>#NAME?</v>
      </c>
      <c r="E624" s="96" t="s">
        <v>44</v>
      </c>
      <c r="F624" s="127" t="s">
        <v>1807</v>
      </c>
      <c r="G624" s="128">
        <v>45229</v>
      </c>
      <c r="H624" s="129" t="s">
        <v>45</v>
      </c>
      <c r="I624" s="187">
        <v>2</v>
      </c>
      <c r="J624" s="127" t="s">
        <v>1843</v>
      </c>
      <c r="K624" s="127" t="s">
        <v>1832</v>
      </c>
      <c r="L624" s="129" t="s">
        <v>417</v>
      </c>
      <c r="M624" s="129" t="s">
        <v>1820</v>
      </c>
      <c r="N624" s="129" t="s">
        <v>444</v>
      </c>
      <c r="O624" s="126" t="s">
        <v>87</v>
      </c>
      <c r="P624" s="127" t="s">
        <v>1840</v>
      </c>
      <c r="Q624" s="175">
        <v>45334</v>
      </c>
      <c r="R624" s="130">
        <v>45595</v>
      </c>
      <c r="S624" s="131"/>
      <c r="T624" s="132"/>
      <c r="U624" s="124" t="s">
        <v>1841</v>
      </c>
      <c r="V624" s="124" t="s">
        <v>90</v>
      </c>
      <c r="W624" s="124">
        <v>4</v>
      </c>
      <c r="AA624" s="134"/>
      <c r="AB624" s="142" t="s">
        <v>142</v>
      </c>
      <c r="AC624" s="161" t="s">
        <v>50</v>
      </c>
      <c r="AD624" s="134"/>
      <c r="AF624" s="137"/>
      <c r="AG624" s="126"/>
      <c r="AH624" s="126"/>
      <c r="AI624" s="134"/>
      <c r="AJ624" s="126">
        <f t="shared" ca="1" si="3"/>
        <v>-153</v>
      </c>
      <c r="AK624" s="126" t="e">
        <f t="shared" ca="1" si="29"/>
        <v>#NAME?</v>
      </c>
      <c r="AL624" s="124" t="s">
        <v>1812</v>
      </c>
      <c r="AM624" s="141">
        <v>45560</v>
      </c>
    </row>
    <row r="625" spans="1:39" ht="18.75" customHeight="1">
      <c r="A625" s="142" t="s">
        <v>142</v>
      </c>
      <c r="B625" s="125">
        <v>623</v>
      </c>
      <c r="C625" s="126" t="e">
        <f ca="1">IF(OR(H625&lt;&gt;"", J625&lt;&gt;"", O625&lt;&gt;""),
    _xludf.TEXTJOIN("-", TRUE,
        IF(H625="NO CONFORMIDAD", "NC", IF(H625="OBSERVACIÓN", "OB", "Error")),I625,
IF(O625="CORRECCIÓN", "C", IF(O625="ACCIÓN CORRECTIVA", "AC", IF(O625="ACCIÓN DE MEJORA", "AM","Error"))),
        VLOOKUP(E625, Opciones!A$1:B$13, 2, FALSE),
        VLOOKUP(M625, Opciones!D$1:E$92, 2, FALSE),
        YEAR(G625)
    ),
"")</f>
        <v>#NAME?</v>
      </c>
      <c r="D625" s="126" t="e">
        <f t="shared" ca="1" si="6"/>
        <v>#NAME?</v>
      </c>
      <c r="E625" s="96" t="s">
        <v>44</v>
      </c>
      <c r="F625" s="127" t="s">
        <v>1807</v>
      </c>
      <c r="G625" s="128">
        <v>45229</v>
      </c>
      <c r="H625" s="129" t="s">
        <v>45</v>
      </c>
      <c r="I625" s="187">
        <v>2</v>
      </c>
      <c r="J625" s="127" t="s">
        <v>1844</v>
      </c>
      <c r="K625" s="127" t="s">
        <v>1832</v>
      </c>
      <c r="L625" s="129" t="s">
        <v>417</v>
      </c>
      <c r="M625" s="129" t="s">
        <v>1824</v>
      </c>
      <c r="N625" s="129" t="s">
        <v>444</v>
      </c>
      <c r="O625" s="126" t="s">
        <v>87</v>
      </c>
      <c r="P625" s="127" t="s">
        <v>1840</v>
      </c>
      <c r="Q625" s="175">
        <v>45334</v>
      </c>
      <c r="R625" s="130">
        <v>45595</v>
      </c>
      <c r="S625" s="131"/>
      <c r="T625" s="132"/>
      <c r="U625" s="124" t="s">
        <v>1841</v>
      </c>
      <c r="V625" s="124" t="s">
        <v>90</v>
      </c>
      <c r="W625" s="124">
        <v>4</v>
      </c>
      <c r="AA625" s="134"/>
      <c r="AB625" s="142" t="s">
        <v>142</v>
      </c>
      <c r="AC625" s="161" t="s">
        <v>50</v>
      </c>
      <c r="AD625" s="134"/>
      <c r="AF625" s="137"/>
      <c r="AG625" s="126"/>
      <c r="AH625" s="126"/>
      <c r="AI625" s="134"/>
      <c r="AJ625" s="126">
        <f t="shared" ca="1" si="3"/>
        <v>-153</v>
      </c>
      <c r="AK625" s="126" t="e">
        <f t="shared" ca="1" si="29"/>
        <v>#NAME?</v>
      </c>
      <c r="AL625" s="124" t="s">
        <v>1812</v>
      </c>
      <c r="AM625" s="141">
        <v>45560</v>
      </c>
    </row>
    <row r="626" spans="1:39" ht="18.75" customHeight="1">
      <c r="A626" s="142" t="s">
        <v>142</v>
      </c>
      <c r="B626" s="125">
        <v>624</v>
      </c>
      <c r="C626" s="126" t="e">
        <f ca="1">IF(OR(H626&lt;&gt;"", J626&lt;&gt;"", O626&lt;&gt;""),
    _xludf.TEXTJOIN("-", TRUE,
        IF(H626="NO CONFORMIDAD", "NC", IF(H626="OBSERVACIÓN", "OB", "Error")),I626,
IF(O626="CORRECCIÓN", "C", IF(O626="ACCIÓN CORRECTIVA", "AC", IF(O626="ACCIÓN DE MEJORA", "AM","Error"))),
        VLOOKUP(E626, Opciones!A$1:B$13, 2, FALSE),
        VLOOKUP(M626, Opciones!D$1:E$92, 2, FALSE),
        YEAR(G626)
    ),
"")</f>
        <v>#NAME?</v>
      </c>
      <c r="D626" s="126" t="e">
        <f t="shared" ca="1" si="6"/>
        <v>#NAME?</v>
      </c>
      <c r="E626" s="96" t="s">
        <v>44</v>
      </c>
      <c r="F626" s="127" t="s">
        <v>1807</v>
      </c>
      <c r="G626" s="128">
        <v>45229</v>
      </c>
      <c r="H626" s="129" t="s">
        <v>45</v>
      </c>
      <c r="I626" s="187">
        <v>3</v>
      </c>
      <c r="J626" s="127" t="s">
        <v>1845</v>
      </c>
      <c r="K626" s="127" t="s">
        <v>1846</v>
      </c>
      <c r="L626" s="129" t="s">
        <v>417</v>
      </c>
      <c r="M626" s="129" t="s">
        <v>81</v>
      </c>
      <c r="N626" s="129" t="s">
        <v>444</v>
      </c>
      <c r="O626" s="126" t="s">
        <v>51</v>
      </c>
      <c r="P626" s="127" t="s">
        <v>1847</v>
      </c>
      <c r="Q626" s="175">
        <v>45334</v>
      </c>
      <c r="R626" s="176">
        <v>45560</v>
      </c>
      <c r="S626" s="131"/>
      <c r="T626" s="132"/>
      <c r="U626" s="124" t="s">
        <v>1834</v>
      </c>
      <c r="V626" s="124" t="s">
        <v>90</v>
      </c>
      <c r="W626" s="124">
        <v>9</v>
      </c>
      <c r="AA626" s="134"/>
      <c r="AB626" s="142" t="s">
        <v>142</v>
      </c>
      <c r="AC626" s="161" t="s">
        <v>50</v>
      </c>
      <c r="AD626" s="134"/>
      <c r="AF626" s="137"/>
      <c r="AG626" s="126"/>
      <c r="AH626" s="126"/>
      <c r="AI626" s="134"/>
      <c r="AJ626" s="126">
        <f t="shared" ca="1" si="3"/>
        <v>-188</v>
      </c>
      <c r="AK626" s="126" t="e">
        <f t="shared" ca="1" si="29"/>
        <v>#NAME?</v>
      </c>
      <c r="AL626" s="124" t="s">
        <v>1812</v>
      </c>
      <c r="AM626" s="141">
        <v>45560</v>
      </c>
    </row>
    <row r="627" spans="1:39" ht="18.75" customHeight="1">
      <c r="A627" s="142" t="s">
        <v>142</v>
      </c>
      <c r="B627" s="125">
        <v>625</v>
      </c>
      <c r="C627" s="126" t="e">
        <f ca="1">IF(OR(H627&lt;&gt;"", J627&lt;&gt;"", O627&lt;&gt;""),
    _xludf.TEXTJOIN("-", TRUE,
        IF(H627="NO CONFORMIDAD", "NC", IF(H627="OBSERVACIÓN", "OB", "Error")),I627,
IF(O627="CORRECCIÓN", "C", IF(O627="ACCIÓN CORRECTIVA", "AC", IF(O627="ACCIÓN DE MEJORA", "AM","Error"))),
        VLOOKUP(E627, Opciones!A$1:B$13, 2, FALSE),
        VLOOKUP(M627, Opciones!D$1:E$92, 2, FALSE),
        YEAR(G627)
    ),
"")</f>
        <v>#NAME?</v>
      </c>
      <c r="D627" s="126" t="e">
        <f t="shared" ca="1" si="6"/>
        <v>#NAME?</v>
      </c>
      <c r="E627" s="96" t="s">
        <v>44</v>
      </c>
      <c r="F627" s="127" t="s">
        <v>1807</v>
      </c>
      <c r="G627" s="128">
        <v>45229</v>
      </c>
      <c r="H627" s="129" t="s">
        <v>45</v>
      </c>
      <c r="I627" s="187">
        <v>3</v>
      </c>
      <c r="J627" s="127" t="s">
        <v>1848</v>
      </c>
      <c r="K627" s="127" t="s">
        <v>1846</v>
      </c>
      <c r="L627" s="129" t="s">
        <v>417</v>
      </c>
      <c r="M627" s="129" t="s">
        <v>81</v>
      </c>
      <c r="N627" s="129" t="s">
        <v>444</v>
      </c>
      <c r="O627" s="126" t="s">
        <v>87</v>
      </c>
      <c r="P627" s="127" t="s">
        <v>1849</v>
      </c>
      <c r="Q627" s="175">
        <v>45334</v>
      </c>
      <c r="R627" s="176">
        <v>45560</v>
      </c>
      <c r="S627" s="131"/>
      <c r="T627" s="132"/>
      <c r="U627" s="124" t="s">
        <v>1850</v>
      </c>
      <c r="V627" s="124" t="s">
        <v>90</v>
      </c>
      <c r="W627" s="124">
        <v>9</v>
      </c>
      <c r="AA627" s="134"/>
      <c r="AB627" s="142" t="s">
        <v>142</v>
      </c>
      <c r="AC627" s="161" t="s">
        <v>50</v>
      </c>
      <c r="AD627" s="134"/>
      <c r="AF627" s="137"/>
      <c r="AG627" s="126"/>
      <c r="AH627" s="126"/>
      <c r="AI627" s="134"/>
      <c r="AJ627" s="126">
        <f t="shared" ca="1" si="3"/>
        <v>-188</v>
      </c>
      <c r="AK627" s="126" t="e">
        <f t="shared" ca="1" si="29"/>
        <v>#NAME?</v>
      </c>
      <c r="AL627" s="124" t="s">
        <v>1812</v>
      </c>
      <c r="AM627" s="141">
        <v>45560</v>
      </c>
    </row>
    <row r="628" spans="1:39" ht="18.75" customHeight="1">
      <c r="A628" s="142" t="s">
        <v>142</v>
      </c>
      <c r="B628" s="125">
        <v>626</v>
      </c>
      <c r="C628" s="126" t="e">
        <f ca="1">IF(OR(H628&lt;&gt;"", J628&lt;&gt;"", O628&lt;&gt;""),
    _xludf.TEXTJOIN("-", TRUE,
        IF(H628="NO CONFORMIDAD", "NC", IF(H628="OBSERVACIÓN", "OB", "Error")),I628,
IF(O628="CORRECCIÓN", "C", IF(O628="ACCIÓN CORRECTIVA", "AC", IF(O628="ACCIÓN DE MEJORA", "AM","Error"))),
        VLOOKUP(E628, Opciones!A$1:B$13, 2, FALSE),
        VLOOKUP(M628, Opciones!D$1:E$92, 2, FALSE),
        YEAR(G628)
    ),
"")</f>
        <v>#NAME?</v>
      </c>
      <c r="D628" s="126" t="e">
        <f t="shared" ca="1" si="6"/>
        <v>#NAME?</v>
      </c>
      <c r="E628" s="96" t="s">
        <v>44</v>
      </c>
      <c r="F628" s="127" t="s">
        <v>1807</v>
      </c>
      <c r="G628" s="128">
        <v>45229</v>
      </c>
      <c r="H628" s="129" t="s">
        <v>45</v>
      </c>
      <c r="I628" s="187">
        <v>4</v>
      </c>
      <c r="J628" s="127" t="s">
        <v>1851</v>
      </c>
      <c r="K628" s="127" t="s">
        <v>1852</v>
      </c>
      <c r="L628" s="129" t="s">
        <v>417</v>
      </c>
      <c r="M628" s="129" t="s">
        <v>81</v>
      </c>
      <c r="N628" s="129" t="s">
        <v>444</v>
      </c>
      <c r="O628" s="126" t="s">
        <v>51</v>
      </c>
      <c r="P628" s="127" t="s">
        <v>1853</v>
      </c>
      <c r="Q628" s="175">
        <v>45334</v>
      </c>
      <c r="R628" s="176">
        <v>45560</v>
      </c>
      <c r="S628" s="131"/>
      <c r="T628" s="132"/>
      <c r="U628" s="124" t="s">
        <v>1854</v>
      </c>
      <c r="V628" s="124" t="s">
        <v>90</v>
      </c>
      <c r="W628" s="124">
        <v>1</v>
      </c>
      <c r="AA628" s="134"/>
      <c r="AB628" s="142" t="s">
        <v>142</v>
      </c>
      <c r="AC628" s="161" t="s">
        <v>50</v>
      </c>
      <c r="AD628" s="134"/>
      <c r="AF628" s="137"/>
      <c r="AG628" s="126"/>
      <c r="AH628" s="126"/>
      <c r="AI628" s="134"/>
      <c r="AJ628" s="126">
        <f t="shared" ca="1" si="3"/>
        <v>-188</v>
      </c>
      <c r="AK628" s="126" t="e">
        <f t="shared" ca="1" si="29"/>
        <v>#NAME?</v>
      </c>
      <c r="AL628" s="124" t="s">
        <v>1812</v>
      </c>
      <c r="AM628" s="141">
        <v>45560</v>
      </c>
    </row>
    <row r="629" spans="1:39" ht="18.75" customHeight="1">
      <c r="A629" s="142" t="s">
        <v>142</v>
      </c>
      <c r="B629" s="125">
        <v>627</v>
      </c>
      <c r="C629" s="126" t="e">
        <f ca="1">IF(OR(H629&lt;&gt;"", J629&lt;&gt;"", O629&lt;&gt;""),
    _xludf.TEXTJOIN("-", TRUE,
        IF(H629="NO CONFORMIDAD", "NC", IF(H629="OBSERVACIÓN", "OB", "Error")),I629,
IF(O629="CORRECCIÓN", "C", IF(O629="ACCIÓN CORRECTIVA", "AC", IF(O629="ACCIÓN DE MEJORA", "AM","Error"))),
        VLOOKUP(E629, Opciones!A$1:B$13, 2, FALSE),
        VLOOKUP(M629, Opciones!D$1:E$92, 2, FALSE),
        YEAR(G629)
    ),
"")</f>
        <v>#NAME?</v>
      </c>
      <c r="D629" s="126" t="e">
        <f t="shared" ca="1" si="6"/>
        <v>#NAME?</v>
      </c>
      <c r="E629" s="96" t="s">
        <v>44</v>
      </c>
      <c r="F629" s="127" t="s">
        <v>1807</v>
      </c>
      <c r="G629" s="128">
        <v>45229</v>
      </c>
      <c r="H629" s="129" t="s">
        <v>45</v>
      </c>
      <c r="I629" s="187">
        <v>4</v>
      </c>
      <c r="J629" s="127" t="s">
        <v>1855</v>
      </c>
      <c r="K629" s="127" t="s">
        <v>1852</v>
      </c>
      <c r="L629" s="129" t="s">
        <v>417</v>
      </c>
      <c r="M629" s="129" t="s">
        <v>81</v>
      </c>
      <c r="N629" s="129" t="s">
        <v>444</v>
      </c>
      <c r="O629" s="126" t="s">
        <v>87</v>
      </c>
      <c r="P629" s="127" t="s">
        <v>1856</v>
      </c>
      <c r="Q629" s="175">
        <v>45334</v>
      </c>
      <c r="R629" s="176">
        <v>45560</v>
      </c>
      <c r="S629" s="131"/>
      <c r="T629" s="132"/>
      <c r="U629" s="124" t="s">
        <v>1857</v>
      </c>
      <c r="V629" s="124" t="s">
        <v>90</v>
      </c>
      <c r="W629" s="124">
        <v>4</v>
      </c>
      <c r="AA629" s="134"/>
      <c r="AB629" s="142" t="s">
        <v>142</v>
      </c>
      <c r="AC629" s="161" t="s">
        <v>50</v>
      </c>
      <c r="AD629" s="134"/>
      <c r="AF629" s="137"/>
      <c r="AG629" s="126"/>
      <c r="AH629" s="126"/>
      <c r="AI629" s="134"/>
      <c r="AJ629" s="126">
        <f t="shared" ca="1" si="3"/>
        <v>-188</v>
      </c>
      <c r="AK629" s="126" t="e">
        <f t="shared" ca="1" si="29"/>
        <v>#NAME?</v>
      </c>
      <c r="AL629" s="124" t="s">
        <v>1812</v>
      </c>
      <c r="AM629" s="141">
        <v>45560</v>
      </c>
    </row>
    <row r="630" spans="1:39" ht="18.75" customHeight="1">
      <c r="A630" s="142" t="s">
        <v>142</v>
      </c>
      <c r="B630" s="125">
        <v>628</v>
      </c>
      <c r="C630" s="126" t="e">
        <f ca="1">IF(OR(H630&lt;&gt;"", J630&lt;&gt;"", O630&lt;&gt;""),
    _xludf.TEXTJOIN("-", TRUE,
        IF(H630="NO CONFORMIDAD", "NC", IF(H630="OBSERVACIÓN", "OB", "Error")),I630,
IF(O630="CORRECCIÓN", "C", IF(O630="ACCIÓN CORRECTIVA", "AC", IF(O630="ACCIÓN DE MEJORA", "AM","Error"))),
        VLOOKUP(E630, Opciones!A$1:B$13, 2, FALSE),
        VLOOKUP(M630, Opciones!D$1:E$92, 2, FALSE),
        YEAR(G630)
    ),
"")</f>
        <v>#NAME?</v>
      </c>
      <c r="D630" s="126" t="e">
        <f t="shared" ca="1" si="6"/>
        <v>#NAME?</v>
      </c>
      <c r="E630" s="96" t="s">
        <v>44</v>
      </c>
      <c r="F630" s="127" t="s">
        <v>1807</v>
      </c>
      <c r="G630" s="128">
        <v>45229</v>
      </c>
      <c r="H630" s="129" t="s">
        <v>45</v>
      </c>
      <c r="I630" s="187">
        <v>5</v>
      </c>
      <c r="J630" s="127" t="s">
        <v>1858</v>
      </c>
      <c r="K630" s="127" t="s">
        <v>1859</v>
      </c>
      <c r="L630" s="129" t="s">
        <v>417</v>
      </c>
      <c r="M630" s="129" t="s">
        <v>81</v>
      </c>
      <c r="N630" s="129" t="s">
        <v>444</v>
      </c>
      <c r="O630" s="126" t="s">
        <v>51</v>
      </c>
      <c r="P630" s="127" t="s">
        <v>1860</v>
      </c>
      <c r="Q630" s="175">
        <v>45334</v>
      </c>
      <c r="R630" s="130">
        <v>45595</v>
      </c>
      <c r="S630" s="131"/>
      <c r="T630" s="132"/>
      <c r="U630" s="124" t="s">
        <v>1857</v>
      </c>
      <c r="V630" s="124" t="s">
        <v>90</v>
      </c>
      <c r="W630" s="124">
        <v>4</v>
      </c>
      <c r="AA630" s="134"/>
      <c r="AB630" s="142" t="s">
        <v>142</v>
      </c>
      <c r="AC630" s="161" t="s">
        <v>50</v>
      </c>
      <c r="AD630" s="134"/>
      <c r="AF630" s="137"/>
      <c r="AG630" s="126"/>
      <c r="AH630" s="126"/>
      <c r="AI630" s="134"/>
      <c r="AJ630" s="126">
        <f t="shared" ca="1" si="3"/>
        <v>-153</v>
      </c>
      <c r="AK630" s="126" t="e">
        <f t="shared" ca="1" si="29"/>
        <v>#NAME?</v>
      </c>
      <c r="AL630" s="124" t="s">
        <v>1812</v>
      </c>
      <c r="AM630" s="141">
        <v>45560</v>
      </c>
    </row>
    <row r="631" spans="1:39" ht="18.75" customHeight="1">
      <c r="A631" s="142" t="s">
        <v>142</v>
      </c>
      <c r="B631" s="125">
        <v>629</v>
      </c>
      <c r="C631" s="126" t="e">
        <f ca="1">IF(OR(H631&lt;&gt;"", J631&lt;&gt;"", O631&lt;&gt;""),
    _xludf.TEXTJOIN("-", TRUE,
        IF(H631="NO CONFORMIDAD", "NC", IF(H631="OBSERVACIÓN", "OB", "Error")),I631,
IF(O631="CORRECCIÓN", "C", IF(O631="ACCIÓN CORRECTIVA", "AC", IF(O631="ACCIÓN DE MEJORA", "AM","Error"))),
        VLOOKUP(E631, Opciones!A$1:B$13, 2, FALSE),
        VLOOKUP(M631, Opciones!D$1:E$92, 2, FALSE),
        YEAR(G631)
    ),
"")</f>
        <v>#NAME?</v>
      </c>
      <c r="D631" s="126" t="e">
        <f t="shared" ca="1" si="6"/>
        <v>#NAME?</v>
      </c>
      <c r="E631" s="96" t="s">
        <v>44</v>
      </c>
      <c r="F631" s="127" t="s">
        <v>1807</v>
      </c>
      <c r="G631" s="128">
        <v>45229</v>
      </c>
      <c r="H631" s="129" t="s">
        <v>45</v>
      </c>
      <c r="I631" s="187">
        <v>5</v>
      </c>
      <c r="J631" s="127" t="s">
        <v>1861</v>
      </c>
      <c r="K631" s="127" t="s">
        <v>1859</v>
      </c>
      <c r="L631" s="129" t="s">
        <v>417</v>
      </c>
      <c r="M631" s="129" t="s">
        <v>81</v>
      </c>
      <c r="N631" s="129" t="s">
        <v>444</v>
      </c>
      <c r="O631" s="126" t="s">
        <v>87</v>
      </c>
      <c r="P631" s="127" t="s">
        <v>1862</v>
      </c>
      <c r="Q631" s="175">
        <v>45334</v>
      </c>
      <c r="R631" s="130">
        <v>45595</v>
      </c>
      <c r="S631" s="131"/>
      <c r="T631" s="132"/>
      <c r="U631" s="124" t="s">
        <v>1863</v>
      </c>
      <c r="V631" s="124" t="s">
        <v>90</v>
      </c>
      <c r="W631" s="124">
        <v>4</v>
      </c>
      <c r="AA631" s="134"/>
      <c r="AB631" s="142" t="s">
        <v>142</v>
      </c>
      <c r="AC631" s="161" t="s">
        <v>50</v>
      </c>
      <c r="AD631" s="134"/>
      <c r="AF631" s="137"/>
      <c r="AG631" s="126"/>
      <c r="AH631" s="126"/>
      <c r="AI631" s="134"/>
      <c r="AJ631" s="126">
        <f t="shared" ca="1" si="3"/>
        <v>-153</v>
      </c>
      <c r="AK631" s="126" t="e">
        <f t="shared" ca="1" si="29"/>
        <v>#NAME?</v>
      </c>
      <c r="AL631" s="124" t="s">
        <v>1812</v>
      </c>
      <c r="AM631" s="141">
        <v>45560</v>
      </c>
    </row>
    <row r="632" spans="1:39" ht="18.75" customHeight="1">
      <c r="A632" s="142" t="s">
        <v>142</v>
      </c>
      <c r="B632" s="125">
        <v>630</v>
      </c>
      <c r="C632" s="126" t="e">
        <f ca="1">IF(OR(H632&lt;&gt;"", J632&lt;&gt;"", O632&lt;&gt;""),
    _xludf.TEXTJOIN("-", TRUE,
        IF(H632="NO CONFORMIDAD", "NC", IF(H632="OBSERVACIÓN", "OB", "Error")),I632,
IF(O632="CORRECCIÓN", "C", IF(O632="ACCIÓN CORRECTIVA", "AC", IF(O632="ACCIÓN DE MEJORA", "AM","Error"))),
        VLOOKUP(E632, Opciones!A$1:B$13, 2, FALSE),
        VLOOKUP(M632, Opciones!D$1:E$92, 2, FALSE),
        YEAR(G632)
    ),
"")</f>
        <v>#NAME?</v>
      </c>
      <c r="D632" s="126" t="e">
        <f t="shared" ca="1" si="6"/>
        <v>#NAME?</v>
      </c>
      <c r="E632" s="96" t="s">
        <v>44</v>
      </c>
      <c r="F632" s="127" t="s">
        <v>1807</v>
      </c>
      <c r="G632" s="128">
        <v>45229</v>
      </c>
      <c r="H632" s="129" t="s">
        <v>45</v>
      </c>
      <c r="I632" s="187">
        <v>6</v>
      </c>
      <c r="J632" s="127" t="s">
        <v>1864</v>
      </c>
      <c r="K632" s="127" t="s">
        <v>1865</v>
      </c>
      <c r="L632" s="129" t="s">
        <v>48</v>
      </c>
      <c r="M632" s="129" t="s">
        <v>81</v>
      </c>
      <c r="N632" s="129" t="s">
        <v>444</v>
      </c>
      <c r="O632" s="126" t="s">
        <v>51</v>
      </c>
      <c r="P632" s="127" t="s">
        <v>1866</v>
      </c>
      <c r="Q632" s="175">
        <v>45334</v>
      </c>
      <c r="R632" s="130">
        <v>45595</v>
      </c>
      <c r="S632" s="131"/>
      <c r="T632" s="132"/>
      <c r="U632" s="124" t="s">
        <v>1854</v>
      </c>
      <c r="V632" s="124" t="s">
        <v>90</v>
      </c>
      <c r="W632" s="124">
        <v>1</v>
      </c>
      <c r="AA632" s="134"/>
      <c r="AB632" s="142" t="s">
        <v>142</v>
      </c>
      <c r="AC632" s="161" t="s">
        <v>50</v>
      </c>
      <c r="AD632" s="134"/>
      <c r="AF632" s="137"/>
      <c r="AG632" s="126"/>
      <c r="AH632" s="126"/>
      <c r="AI632" s="134"/>
      <c r="AJ632" s="126">
        <f t="shared" ca="1" si="3"/>
        <v>-153</v>
      </c>
      <c r="AK632" s="126" t="e">
        <f t="shared" ca="1" si="29"/>
        <v>#NAME?</v>
      </c>
      <c r="AL632" s="124" t="s">
        <v>1812</v>
      </c>
      <c r="AM632" s="141">
        <v>45560</v>
      </c>
    </row>
    <row r="633" spans="1:39" ht="18.75" customHeight="1">
      <c r="A633" s="142" t="s">
        <v>142</v>
      </c>
      <c r="B633" s="125">
        <v>631</v>
      </c>
      <c r="C633" s="126" t="e">
        <f ca="1">IF(OR(H633&lt;&gt;"", J633&lt;&gt;"", O633&lt;&gt;""),
    _xludf.TEXTJOIN("-", TRUE,
        IF(H633="NO CONFORMIDAD", "NC", IF(H633="OBSERVACIÓN", "OB", "Error")),I633,
IF(O633="CORRECCIÓN", "C", IF(O633="ACCIÓN CORRECTIVA", "AC", IF(O633="ACCIÓN DE MEJORA", "AM","Error"))),
        VLOOKUP(E633, Opciones!A$1:B$13, 2, FALSE),
        VLOOKUP(M633, Opciones!D$1:E$92, 2, FALSE),
        YEAR(G633)
    ),
"")</f>
        <v>#NAME?</v>
      </c>
      <c r="D633" s="126" t="e">
        <f t="shared" ca="1" si="6"/>
        <v>#NAME?</v>
      </c>
      <c r="E633" s="96" t="s">
        <v>44</v>
      </c>
      <c r="F633" s="127" t="s">
        <v>1807</v>
      </c>
      <c r="G633" s="128">
        <v>45229</v>
      </c>
      <c r="H633" s="129" t="s">
        <v>45</v>
      </c>
      <c r="I633" s="187">
        <v>6</v>
      </c>
      <c r="J633" s="127" t="s">
        <v>1867</v>
      </c>
      <c r="K633" s="127" t="s">
        <v>1865</v>
      </c>
      <c r="L633" s="129" t="s">
        <v>48</v>
      </c>
      <c r="M633" s="129" t="s">
        <v>81</v>
      </c>
      <c r="N633" s="129" t="s">
        <v>444</v>
      </c>
      <c r="O633" s="126" t="s">
        <v>87</v>
      </c>
      <c r="P633" s="127" t="s">
        <v>1868</v>
      </c>
      <c r="Q633" s="175">
        <v>45334</v>
      </c>
      <c r="R633" s="130">
        <v>45616</v>
      </c>
      <c r="S633" s="131"/>
      <c r="T633" s="132"/>
      <c r="U633" s="124" t="s">
        <v>1869</v>
      </c>
      <c r="V633" s="124" t="s">
        <v>90</v>
      </c>
      <c r="W633" s="124">
        <v>5</v>
      </c>
      <c r="AA633" s="134"/>
      <c r="AB633" s="142" t="s">
        <v>142</v>
      </c>
      <c r="AC633" s="161" t="s">
        <v>50</v>
      </c>
      <c r="AD633" s="134"/>
      <c r="AF633" s="137"/>
      <c r="AG633" s="126"/>
      <c r="AH633" s="126"/>
      <c r="AI633" s="134"/>
      <c r="AJ633" s="126">
        <f t="shared" ca="1" si="3"/>
        <v>-132</v>
      </c>
      <c r="AK633" s="126" t="e">
        <f t="shared" ca="1" si="29"/>
        <v>#NAME?</v>
      </c>
      <c r="AL633" s="124" t="s">
        <v>1812</v>
      </c>
      <c r="AM633" s="141">
        <v>45560</v>
      </c>
    </row>
    <row r="634" spans="1:39" ht="18.75" customHeight="1">
      <c r="A634" s="142" t="s">
        <v>142</v>
      </c>
      <c r="B634" s="125">
        <v>632</v>
      </c>
      <c r="C634" s="126" t="e">
        <f ca="1">IF(OR(H634&lt;&gt;"", J634&lt;&gt;"", O634&lt;&gt;""),
    _xludf.TEXTJOIN("-", TRUE,
        IF(H634="NO CONFORMIDAD", "NC", IF(H634="OBSERVACIÓN", "OB", "Error")),I634,
IF(O634="CORRECCIÓN", "C", IF(O634="ACCIÓN CORRECTIVA", "AC", IF(O634="ACCIÓN DE MEJORA", "AM","Error"))),
        VLOOKUP(E634, Opciones!A$1:B$13, 2, FALSE),
        VLOOKUP(M634, Opciones!D$1:E$92, 2, FALSE),
        YEAR(G634)
    ),
"")</f>
        <v>#NAME?</v>
      </c>
      <c r="D634" s="126" t="e">
        <f t="shared" ca="1" si="6"/>
        <v>#NAME?</v>
      </c>
      <c r="E634" s="96" t="s">
        <v>44</v>
      </c>
      <c r="F634" s="127" t="s">
        <v>1807</v>
      </c>
      <c r="G634" s="128">
        <v>45229</v>
      </c>
      <c r="H634" s="129" t="s">
        <v>45</v>
      </c>
      <c r="I634" s="187">
        <v>7</v>
      </c>
      <c r="J634" s="127" t="s">
        <v>1870</v>
      </c>
      <c r="K634" s="127" t="s">
        <v>1871</v>
      </c>
      <c r="L634" s="129" t="s">
        <v>48</v>
      </c>
      <c r="M634" s="129" t="s">
        <v>81</v>
      </c>
      <c r="N634" s="129" t="s">
        <v>50</v>
      </c>
      <c r="O634" s="126" t="s">
        <v>51</v>
      </c>
      <c r="P634" s="127" t="s">
        <v>1872</v>
      </c>
      <c r="Q634" s="175">
        <v>45334</v>
      </c>
      <c r="R634" s="130">
        <v>45595</v>
      </c>
      <c r="S634" s="131"/>
      <c r="T634" s="132"/>
      <c r="U634" s="124" t="s">
        <v>1873</v>
      </c>
      <c r="V634" s="124" t="s">
        <v>90</v>
      </c>
      <c r="W634" s="124">
        <v>1</v>
      </c>
      <c r="AA634" s="134"/>
      <c r="AB634" s="142" t="s">
        <v>142</v>
      </c>
      <c r="AC634" s="161" t="s">
        <v>50</v>
      </c>
      <c r="AD634" s="134"/>
      <c r="AF634" s="137"/>
      <c r="AG634" s="126"/>
      <c r="AH634" s="126"/>
      <c r="AI634" s="134"/>
      <c r="AJ634" s="126">
        <f t="shared" ca="1" si="3"/>
        <v>-153</v>
      </c>
      <c r="AK634" s="126" t="e">
        <f t="shared" ca="1" si="29"/>
        <v>#NAME?</v>
      </c>
      <c r="AL634" s="124" t="s">
        <v>1812</v>
      </c>
      <c r="AM634" s="141">
        <v>45560</v>
      </c>
    </row>
    <row r="635" spans="1:39" ht="18.75" customHeight="1">
      <c r="A635" s="142" t="s">
        <v>142</v>
      </c>
      <c r="B635" s="125">
        <v>633</v>
      </c>
      <c r="C635" s="126" t="e">
        <f ca="1">IF(OR(H635&lt;&gt;"", J635&lt;&gt;"", O635&lt;&gt;""),
    _xludf.TEXTJOIN("-", TRUE,
        IF(H635="NO CONFORMIDAD", "NC", IF(H635="OBSERVACIÓN", "OB", "Error")),I635,
IF(O635="CORRECCIÓN", "C", IF(O635="ACCIÓN CORRECTIVA", "AC", IF(O635="ACCIÓN DE MEJORA", "AM","Error"))),
        VLOOKUP(E635, Opciones!A$1:B$13, 2, FALSE),
        VLOOKUP(M635, Opciones!D$1:E$92, 2, FALSE),
        YEAR(G635)
    ),
"")</f>
        <v>#NAME?</v>
      </c>
      <c r="D635" s="126" t="e">
        <f t="shared" ca="1" si="6"/>
        <v>#NAME?</v>
      </c>
      <c r="E635" s="96" t="s">
        <v>44</v>
      </c>
      <c r="F635" s="127" t="s">
        <v>1807</v>
      </c>
      <c r="G635" s="128">
        <v>45229</v>
      </c>
      <c r="H635" s="129" t="s">
        <v>45</v>
      </c>
      <c r="I635" s="187">
        <v>7</v>
      </c>
      <c r="J635" s="127" t="s">
        <v>1874</v>
      </c>
      <c r="K635" s="127" t="s">
        <v>1871</v>
      </c>
      <c r="L635" s="129" t="s">
        <v>48</v>
      </c>
      <c r="M635" s="129" t="s">
        <v>81</v>
      </c>
      <c r="N635" s="129" t="s">
        <v>50</v>
      </c>
      <c r="O635" s="126" t="s">
        <v>87</v>
      </c>
      <c r="P635" s="127" t="s">
        <v>1875</v>
      </c>
      <c r="Q635" s="175">
        <v>45334</v>
      </c>
      <c r="R635" s="130">
        <v>45616</v>
      </c>
      <c r="S635" s="131"/>
      <c r="T635" s="132"/>
      <c r="U635" s="124" t="s">
        <v>1876</v>
      </c>
      <c r="V635" s="124" t="s">
        <v>90</v>
      </c>
      <c r="W635" s="124">
        <v>10</v>
      </c>
      <c r="AA635" s="134"/>
      <c r="AB635" s="142" t="s">
        <v>142</v>
      </c>
      <c r="AC635" s="161" t="s">
        <v>50</v>
      </c>
      <c r="AD635" s="134"/>
      <c r="AF635" s="137"/>
      <c r="AG635" s="126"/>
      <c r="AH635" s="126"/>
      <c r="AI635" s="134"/>
      <c r="AJ635" s="126">
        <f t="shared" ca="1" si="3"/>
        <v>-132</v>
      </c>
      <c r="AK635" s="126" t="e">
        <f t="shared" ca="1" si="29"/>
        <v>#NAME?</v>
      </c>
      <c r="AL635" s="124" t="s">
        <v>1812</v>
      </c>
      <c r="AM635" s="141">
        <v>45560</v>
      </c>
    </row>
    <row r="636" spans="1:39" ht="18.75" customHeight="1">
      <c r="A636" s="142" t="s">
        <v>142</v>
      </c>
      <c r="B636" s="125">
        <v>634</v>
      </c>
      <c r="C636" s="126" t="e">
        <f ca="1">IF(OR(H636&lt;&gt;"", J636&lt;&gt;"", O636&lt;&gt;""),
    _xludf.TEXTJOIN("-", TRUE,
        IF(H636="NO CONFORMIDAD", "NC", IF(H636="OBSERVACIÓN", "OB", "Error")),I636,
IF(O636="CORRECCIÓN", "C", IF(O636="ACCIÓN CORRECTIVA", "AC", IF(O636="ACCIÓN DE MEJORA", "AM","Error"))),
        VLOOKUP(E636, Opciones!A$1:B$13, 2, FALSE),
        VLOOKUP(M636, Opciones!D$1:E$92, 2, FALSE),
        YEAR(G636)
    ),
"")</f>
        <v>#NAME?</v>
      </c>
      <c r="D636" s="126" t="e">
        <f t="shared" ca="1" si="6"/>
        <v>#NAME?</v>
      </c>
      <c r="E636" s="96" t="s">
        <v>44</v>
      </c>
      <c r="F636" s="127" t="s">
        <v>1807</v>
      </c>
      <c r="G636" s="128">
        <v>45229</v>
      </c>
      <c r="H636" s="129" t="s">
        <v>45</v>
      </c>
      <c r="I636" s="187">
        <v>8</v>
      </c>
      <c r="J636" s="127" t="s">
        <v>1877</v>
      </c>
      <c r="K636" s="127" t="s">
        <v>1878</v>
      </c>
      <c r="L636" s="129" t="s">
        <v>417</v>
      </c>
      <c r="M636" s="129" t="s">
        <v>81</v>
      </c>
      <c r="N636" s="129" t="s">
        <v>444</v>
      </c>
      <c r="O636" s="126" t="s">
        <v>51</v>
      </c>
      <c r="P636" s="127" t="s">
        <v>1879</v>
      </c>
      <c r="Q636" s="175">
        <v>45334</v>
      </c>
      <c r="R636" s="130">
        <v>45595</v>
      </c>
      <c r="S636" s="131"/>
      <c r="T636" s="132"/>
      <c r="U636" s="124" t="s">
        <v>1880</v>
      </c>
      <c r="V636" s="124" t="s">
        <v>90</v>
      </c>
      <c r="W636" s="124">
        <v>4</v>
      </c>
      <c r="AA636" s="134"/>
      <c r="AB636" s="142" t="s">
        <v>142</v>
      </c>
      <c r="AC636" s="161" t="s">
        <v>50</v>
      </c>
      <c r="AD636" s="134"/>
      <c r="AF636" s="137"/>
      <c r="AG636" s="126"/>
      <c r="AH636" s="126"/>
      <c r="AI636" s="134"/>
      <c r="AJ636" s="126">
        <f t="shared" ca="1" si="3"/>
        <v>-153</v>
      </c>
      <c r="AK636" s="126" t="e">
        <f t="shared" ca="1" si="29"/>
        <v>#NAME?</v>
      </c>
      <c r="AL636" s="124" t="s">
        <v>1812</v>
      </c>
      <c r="AM636" s="141">
        <v>45560</v>
      </c>
    </row>
    <row r="637" spans="1:39" ht="18.75" customHeight="1">
      <c r="A637" s="142" t="s">
        <v>142</v>
      </c>
      <c r="B637" s="125">
        <v>635</v>
      </c>
      <c r="C637" s="126" t="e">
        <f ca="1">IF(OR(H637&lt;&gt;"", J637&lt;&gt;"", O637&lt;&gt;""),
    _xludf.TEXTJOIN("-", TRUE,
        IF(H637="NO CONFORMIDAD", "NC", IF(H637="OBSERVACIÓN", "OB", "Error")),I637,
IF(O637="CORRECCIÓN", "C", IF(O637="ACCIÓN CORRECTIVA", "AC", IF(O637="ACCIÓN DE MEJORA", "AM","Error"))),
        VLOOKUP(E637, Opciones!A$1:B$13, 2, FALSE),
        VLOOKUP(M637, Opciones!D$1:E$92, 2, FALSE),
        YEAR(G637)
    ),
"")</f>
        <v>#NAME?</v>
      </c>
      <c r="D637" s="126" t="e">
        <f t="shared" ca="1" si="6"/>
        <v>#NAME?</v>
      </c>
      <c r="E637" s="96" t="s">
        <v>44</v>
      </c>
      <c r="F637" s="127" t="s">
        <v>1807</v>
      </c>
      <c r="G637" s="128">
        <v>45229</v>
      </c>
      <c r="H637" s="129" t="s">
        <v>45</v>
      </c>
      <c r="I637" s="187">
        <v>8</v>
      </c>
      <c r="J637" s="127" t="s">
        <v>1881</v>
      </c>
      <c r="K637" s="127" t="s">
        <v>1878</v>
      </c>
      <c r="L637" s="129" t="s">
        <v>417</v>
      </c>
      <c r="M637" s="129" t="s">
        <v>81</v>
      </c>
      <c r="N637" s="129" t="s">
        <v>444</v>
      </c>
      <c r="O637" s="126" t="s">
        <v>87</v>
      </c>
      <c r="P637" s="127" t="s">
        <v>1882</v>
      </c>
      <c r="Q637" s="175">
        <v>45334</v>
      </c>
      <c r="R637" s="130">
        <v>45595</v>
      </c>
      <c r="S637" s="131"/>
      <c r="T637" s="132"/>
      <c r="U637" s="124" t="s">
        <v>1841</v>
      </c>
      <c r="V637" s="124" t="s">
        <v>90</v>
      </c>
      <c r="W637" s="124">
        <v>4</v>
      </c>
      <c r="AA637" s="134"/>
      <c r="AB637" s="142" t="s">
        <v>142</v>
      </c>
      <c r="AC637" s="161" t="s">
        <v>50</v>
      </c>
      <c r="AD637" s="134"/>
      <c r="AF637" s="137"/>
      <c r="AG637" s="126"/>
      <c r="AH637" s="126"/>
      <c r="AI637" s="134"/>
      <c r="AJ637" s="126">
        <f t="shared" ca="1" si="3"/>
        <v>-153</v>
      </c>
      <c r="AK637" s="126" t="e">
        <f t="shared" ca="1" si="29"/>
        <v>#NAME?</v>
      </c>
      <c r="AL637" s="124" t="s">
        <v>1812</v>
      </c>
      <c r="AM637" s="141">
        <v>45560</v>
      </c>
    </row>
    <row r="638" spans="1:39" ht="18.75" customHeight="1">
      <c r="A638" s="142" t="s">
        <v>142</v>
      </c>
      <c r="B638" s="125">
        <v>636</v>
      </c>
      <c r="C638" s="126" t="e">
        <f ca="1">IF(OR(H638&lt;&gt;"", J638&lt;&gt;"", O638&lt;&gt;""),
    _xludf.TEXTJOIN("-", TRUE,
        IF(H638="NO CONFORMIDAD", "NC", IF(H638="OBSERVACIÓN", "OB", "Error")),I638,
IF(O638="CORRECCIÓN", "C", IF(O638="ACCIÓN CORRECTIVA", "AC", IF(O638="ACCIÓN DE MEJORA", "AM","Error"))),
        VLOOKUP(E638, Opciones!A$1:B$13, 2, FALSE),
        VLOOKUP(M638, Opciones!D$1:E$92, 2, FALSE),
        YEAR(G638)
    ),
"")</f>
        <v>#NAME?</v>
      </c>
      <c r="D638" s="126" t="e">
        <f t="shared" ca="1" si="6"/>
        <v>#NAME?</v>
      </c>
      <c r="E638" s="96" t="s">
        <v>44</v>
      </c>
      <c r="F638" s="127" t="s">
        <v>1807</v>
      </c>
      <c r="G638" s="128">
        <v>45229</v>
      </c>
      <c r="H638" s="129" t="s">
        <v>45</v>
      </c>
      <c r="I638" s="187">
        <v>9</v>
      </c>
      <c r="J638" s="127" t="s">
        <v>1883</v>
      </c>
      <c r="K638" s="127" t="s">
        <v>1832</v>
      </c>
      <c r="L638" s="129" t="s">
        <v>417</v>
      </c>
      <c r="M638" s="129" t="s">
        <v>81</v>
      </c>
      <c r="N638" s="129" t="s">
        <v>444</v>
      </c>
      <c r="O638" s="126" t="s">
        <v>51</v>
      </c>
      <c r="P638" s="127" t="s">
        <v>1884</v>
      </c>
      <c r="Q638" s="175">
        <v>45334</v>
      </c>
      <c r="R638" s="130">
        <v>45595</v>
      </c>
      <c r="S638" s="131"/>
      <c r="T638" s="132"/>
      <c r="U638" s="124" t="s">
        <v>1885</v>
      </c>
      <c r="V638" s="124" t="s">
        <v>90</v>
      </c>
      <c r="W638" s="124">
        <v>6</v>
      </c>
      <c r="AA638" s="134"/>
      <c r="AB638" s="142" t="s">
        <v>142</v>
      </c>
      <c r="AC638" s="161" t="s">
        <v>50</v>
      </c>
      <c r="AD638" s="134"/>
      <c r="AF638" s="137"/>
      <c r="AG638" s="126"/>
      <c r="AH638" s="126"/>
      <c r="AI638" s="134"/>
      <c r="AJ638" s="126">
        <f t="shared" ca="1" si="3"/>
        <v>-153</v>
      </c>
      <c r="AK638" s="126" t="e">
        <f t="shared" ca="1" si="29"/>
        <v>#NAME?</v>
      </c>
      <c r="AL638" s="124" t="s">
        <v>1812</v>
      </c>
      <c r="AM638" s="141">
        <v>45560</v>
      </c>
    </row>
    <row r="639" spans="1:39" ht="18.75" customHeight="1">
      <c r="A639" s="142" t="s">
        <v>142</v>
      </c>
      <c r="B639" s="125">
        <v>637</v>
      </c>
      <c r="C639" s="126" t="e">
        <f ca="1">IF(OR(H639&lt;&gt;"", J639&lt;&gt;"", O639&lt;&gt;""),
    _xludf.TEXTJOIN("-", TRUE,
        IF(H639="NO CONFORMIDAD", "NC", IF(H639="OBSERVACIÓN", "OB", "Error")),I639,
IF(O639="CORRECCIÓN", "C", IF(O639="ACCIÓN CORRECTIVA", "AC", IF(O639="ACCIÓN DE MEJORA", "AM","Error"))),
        VLOOKUP(E639, Opciones!A$1:B$13, 2, FALSE),
        VLOOKUP(M639, Opciones!D$1:E$92, 2, FALSE),
        YEAR(G639)
    ),
"")</f>
        <v>#NAME?</v>
      </c>
      <c r="D639" s="126" t="e">
        <f t="shared" ca="1" si="6"/>
        <v>#NAME?</v>
      </c>
      <c r="E639" s="96" t="s">
        <v>44</v>
      </c>
      <c r="F639" s="127" t="s">
        <v>1807</v>
      </c>
      <c r="G639" s="128">
        <v>45229</v>
      </c>
      <c r="H639" s="129" t="s">
        <v>45</v>
      </c>
      <c r="I639" s="187">
        <v>9</v>
      </c>
      <c r="J639" s="127" t="s">
        <v>1886</v>
      </c>
      <c r="K639" s="127" t="s">
        <v>1832</v>
      </c>
      <c r="L639" s="129" t="s">
        <v>417</v>
      </c>
      <c r="M639" s="129" t="s">
        <v>81</v>
      </c>
      <c r="N639" s="129" t="s">
        <v>444</v>
      </c>
      <c r="O639" s="126" t="s">
        <v>87</v>
      </c>
      <c r="P639" s="127" t="s">
        <v>1887</v>
      </c>
      <c r="Q639" s="175">
        <v>45334</v>
      </c>
      <c r="R639" s="130">
        <v>45595</v>
      </c>
      <c r="S639" s="131"/>
      <c r="T639" s="132"/>
      <c r="U639" s="124" t="s">
        <v>1888</v>
      </c>
      <c r="V639" s="124" t="s">
        <v>90</v>
      </c>
      <c r="W639" s="124">
        <v>6</v>
      </c>
      <c r="AA639" s="134"/>
      <c r="AB639" s="142" t="s">
        <v>142</v>
      </c>
      <c r="AC639" s="161" t="s">
        <v>50</v>
      </c>
      <c r="AD639" s="134"/>
      <c r="AF639" s="137"/>
      <c r="AG639" s="126"/>
      <c r="AH639" s="126"/>
      <c r="AI639" s="134"/>
      <c r="AJ639" s="126">
        <f t="shared" ca="1" si="3"/>
        <v>-153</v>
      </c>
      <c r="AK639" s="126" t="e">
        <f t="shared" ca="1" si="29"/>
        <v>#NAME?</v>
      </c>
      <c r="AL639" s="124" t="s">
        <v>1812</v>
      </c>
      <c r="AM639" s="141">
        <v>45560</v>
      </c>
    </row>
    <row r="640" spans="1:39" ht="18.75" customHeight="1">
      <c r="A640" s="142" t="s">
        <v>142</v>
      </c>
      <c r="B640" s="125">
        <v>638</v>
      </c>
      <c r="C640" s="126" t="e">
        <f ca="1">IF(OR(H640&lt;&gt;"", J640&lt;&gt;"", O640&lt;&gt;""),
    _xludf.TEXTJOIN("-", TRUE,
        IF(H640="NO CONFORMIDAD", "NC", IF(H640="OBSERVACIÓN", "OB", "Error")),I640,
IF(O640="CORRECCIÓN", "C", IF(O640="ACCIÓN CORRECTIVA", "AC", IF(O640="ACCIÓN DE MEJORA", "AM","Error"))),
        VLOOKUP(E640, Opciones!A$1:B$13, 2, FALSE),
        VLOOKUP(M640, Opciones!D$1:E$92, 2, FALSE),
        YEAR(G640)
    ),
"")</f>
        <v>#NAME?</v>
      </c>
      <c r="D640" s="126" t="e">
        <f t="shared" ca="1" si="6"/>
        <v>#NAME?</v>
      </c>
      <c r="E640" s="96" t="s">
        <v>44</v>
      </c>
      <c r="F640" s="127" t="s">
        <v>1807</v>
      </c>
      <c r="G640" s="128">
        <v>45229</v>
      </c>
      <c r="H640" s="129" t="s">
        <v>45</v>
      </c>
      <c r="I640" s="187">
        <v>10</v>
      </c>
      <c r="J640" s="127" t="s">
        <v>1889</v>
      </c>
      <c r="K640" s="127" t="s">
        <v>1852</v>
      </c>
      <c r="L640" s="129" t="s">
        <v>417</v>
      </c>
      <c r="M640" s="129" t="s">
        <v>81</v>
      </c>
      <c r="N640" s="129" t="s">
        <v>444</v>
      </c>
      <c r="O640" s="126" t="s">
        <v>51</v>
      </c>
      <c r="P640" s="127" t="s">
        <v>1890</v>
      </c>
      <c r="Q640" s="175">
        <v>45334</v>
      </c>
      <c r="R640" s="130">
        <v>45595</v>
      </c>
      <c r="S640" s="131"/>
      <c r="T640" s="132"/>
      <c r="U640" s="124" t="s">
        <v>1891</v>
      </c>
      <c r="V640" s="124" t="s">
        <v>90</v>
      </c>
      <c r="W640" s="124">
        <v>4</v>
      </c>
      <c r="AA640" s="134"/>
      <c r="AB640" s="142" t="s">
        <v>142</v>
      </c>
      <c r="AC640" s="161" t="s">
        <v>50</v>
      </c>
      <c r="AD640" s="134"/>
      <c r="AF640" s="137"/>
      <c r="AG640" s="126"/>
      <c r="AH640" s="126"/>
      <c r="AI640" s="134"/>
      <c r="AJ640" s="126">
        <f t="shared" ca="1" si="3"/>
        <v>-153</v>
      </c>
      <c r="AK640" s="126" t="e">
        <f t="shared" ca="1" si="29"/>
        <v>#NAME?</v>
      </c>
      <c r="AL640" s="124" t="s">
        <v>1812</v>
      </c>
      <c r="AM640" s="141">
        <v>45560</v>
      </c>
    </row>
    <row r="641" spans="1:39" ht="18.75" customHeight="1">
      <c r="A641" s="142" t="s">
        <v>142</v>
      </c>
      <c r="B641" s="125">
        <v>639</v>
      </c>
      <c r="C641" s="126" t="e">
        <f ca="1">IF(OR(H641&lt;&gt;"", J641&lt;&gt;"", O641&lt;&gt;""),
    _xludf.TEXTJOIN("-", TRUE,
        IF(H641="NO CONFORMIDAD", "NC", IF(H641="OBSERVACIÓN", "OB", "Error")),I641,
IF(O641="CORRECCIÓN", "C", IF(O641="ACCIÓN CORRECTIVA", "AC", IF(O641="ACCIÓN DE MEJORA", "AM","Error"))),
        VLOOKUP(E641, Opciones!A$1:B$13, 2, FALSE),
        VLOOKUP(M641, Opciones!D$1:E$92, 2, FALSE),
        YEAR(G641)
    ),
"")</f>
        <v>#NAME?</v>
      </c>
      <c r="D641" s="126" t="e">
        <f t="shared" ca="1" si="6"/>
        <v>#NAME?</v>
      </c>
      <c r="E641" s="96" t="s">
        <v>44</v>
      </c>
      <c r="F641" s="127" t="s">
        <v>1807</v>
      </c>
      <c r="G641" s="128">
        <v>45229</v>
      </c>
      <c r="H641" s="129" t="s">
        <v>45</v>
      </c>
      <c r="I641" s="187">
        <v>10</v>
      </c>
      <c r="J641" s="127" t="s">
        <v>1892</v>
      </c>
      <c r="K641" s="127" t="s">
        <v>1852</v>
      </c>
      <c r="L641" s="129" t="s">
        <v>417</v>
      </c>
      <c r="M641" s="129" t="s">
        <v>81</v>
      </c>
      <c r="N641" s="129" t="s">
        <v>444</v>
      </c>
      <c r="O641" s="126" t="s">
        <v>87</v>
      </c>
      <c r="P641" s="127" t="s">
        <v>1893</v>
      </c>
      <c r="Q641" s="175">
        <v>45334</v>
      </c>
      <c r="R641" s="130">
        <v>45595</v>
      </c>
      <c r="S641" s="131"/>
      <c r="T641" s="132"/>
      <c r="U641" s="124" t="s">
        <v>1888</v>
      </c>
      <c r="V641" s="124" t="s">
        <v>90</v>
      </c>
      <c r="W641" s="124">
        <v>4</v>
      </c>
      <c r="AA641" s="134"/>
      <c r="AB641" s="142" t="s">
        <v>142</v>
      </c>
      <c r="AC641" s="161" t="s">
        <v>50</v>
      </c>
      <c r="AD641" s="134"/>
      <c r="AF641" s="137"/>
      <c r="AG641" s="126"/>
      <c r="AH641" s="126"/>
      <c r="AI641" s="134"/>
      <c r="AJ641" s="126">
        <f t="shared" ca="1" si="3"/>
        <v>-153</v>
      </c>
      <c r="AK641" s="126" t="e">
        <f t="shared" ca="1" si="29"/>
        <v>#NAME?</v>
      </c>
      <c r="AL641" s="124" t="s">
        <v>1812</v>
      </c>
      <c r="AM641" s="141">
        <v>45560</v>
      </c>
    </row>
    <row r="642" spans="1:39" ht="18.75" customHeight="1">
      <c r="A642" s="127" t="s">
        <v>157</v>
      </c>
      <c r="B642" s="125">
        <v>640</v>
      </c>
      <c r="C642" s="126" t="e">
        <f ca="1">IF(OR(H642&lt;&gt;"", J642&lt;&gt;"", O642&lt;&gt;""),
    _xludf.TEXTJOIN("-", TRUE,
        IF(H642="NO CONFORMIDAD", "NC", IF(H642="OBSERVACIÓN", "OB", "Error")),I642,
IF(O642="CORRECCIÓN", "C", IF(O642="ACCIÓN CORRECTIVA", "AC", IF(O642="ACCIÓN DE MEJORA", "AM","Error"))),
        VLOOKUP(E642, Opciones!A$1:B$13, 2, FALSE),
        VLOOKUP(M642, Opciones!D$1:E$92, 2, FALSE),
        YEAR(G642)
    ),
"")</f>
        <v>#NAME?</v>
      </c>
      <c r="D642" s="126" t="e">
        <f t="shared" ca="1" si="6"/>
        <v>#NAME?</v>
      </c>
      <c r="E642" s="96" t="s">
        <v>44</v>
      </c>
      <c r="F642" s="127" t="s">
        <v>1894</v>
      </c>
      <c r="G642" s="128">
        <v>45212</v>
      </c>
      <c r="H642" s="129" t="s">
        <v>45</v>
      </c>
      <c r="I642" s="187">
        <v>10</v>
      </c>
      <c r="J642" s="127" t="s">
        <v>1895</v>
      </c>
      <c r="K642" s="181" t="s">
        <v>1896</v>
      </c>
      <c r="L642" s="129" t="s">
        <v>132</v>
      </c>
      <c r="M642" s="129" t="s">
        <v>160</v>
      </c>
      <c r="N642" s="129" t="s">
        <v>50</v>
      </c>
      <c r="O642" s="126" t="s">
        <v>87</v>
      </c>
      <c r="P642" s="127" t="s">
        <v>1897</v>
      </c>
      <c r="Q642" s="175">
        <v>45536</v>
      </c>
      <c r="R642" s="130">
        <v>45777</v>
      </c>
      <c r="S642" s="131"/>
      <c r="T642" s="132"/>
      <c r="U642" s="124" t="s">
        <v>1898</v>
      </c>
      <c r="V642" s="124" t="s">
        <v>90</v>
      </c>
      <c r="W642" s="124">
        <v>1</v>
      </c>
      <c r="AA642" s="134"/>
      <c r="AB642" s="127" t="s">
        <v>157</v>
      </c>
      <c r="AC642" s="126" t="s">
        <v>50</v>
      </c>
      <c r="AD642" s="175">
        <v>45561</v>
      </c>
      <c r="AF642" s="137"/>
      <c r="AG642" s="126"/>
      <c r="AH642" s="126"/>
      <c r="AI642" s="134"/>
      <c r="AJ642" s="126">
        <f t="shared" ca="1" si="3"/>
        <v>29</v>
      </c>
      <c r="AK642" s="126" t="e">
        <f t="shared" ca="1" si="29"/>
        <v>#NAME?</v>
      </c>
      <c r="AL642" s="124" t="s">
        <v>1899</v>
      </c>
      <c r="AM642" s="182"/>
    </row>
    <row r="643" spans="1:39" ht="18.75" customHeight="1">
      <c r="A643" s="127" t="s">
        <v>142</v>
      </c>
      <c r="B643" s="125">
        <v>641</v>
      </c>
      <c r="C643" s="126" t="e">
        <f ca="1">IF(OR(H643&lt;&gt;"", J643&lt;&gt;"", O643&lt;&gt;""),
    _xludf.TEXTJOIN("-", TRUE,
        IF(H643="NO CONFORMIDAD", "NC", IF(H643="OBSERVACIÓN", "OB", "Error")),I643,
IF(O643="CORRECCIÓN", "C", IF(O643="ACCIÓN CORRECTIVA", "AC", IF(O643="ACCIÓN DE MEJORA", "AM","Error"))),
        VLOOKUP(E643, Opciones!A$1:B$13, 2, FALSE),
        VLOOKUP(M643, Opciones!D$1:E$92, 2, FALSE),
        YEAR(G643)
    ),
"")</f>
        <v>#NAME?</v>
      </c>
      <c r="D643" s="126" t="e">
        <f t="shared" ca="1" si="6"/>
        <v>#NAME?</v>
      </c>
      <c r="E643" s="96" t="s">
        <v>44</v>
      </c>
      <c r="F643" s="127" t="s">
        <v>1900</v>
      </c>
      <c r="G643" s="128">
        <v>45253</v>
      </c>
      <c r="H643" s="129" t="s">
        <v>45</v>
      </c>
      <c r="I643" s="187">
        <v>1</v>
      </c>
      <c r="J643" s="127" t="s">
        <v>1901</v>
      </c>
      <c r="K643" s="127" t="s">
        <v>1902</v>
      </c>
      <c r="L643" s="129" t="s">
        <v>417</v>
      </c>
      <c r="M643" s="129" t="s">
        <v>589</v>
      </c>
      <c r="N643" s="129" t="s">
        <v>444</v>
      </c>
      <c r="O643" s="126" t="s">
        <v>51</v>
      </c>
      <c r="P643" s="127" t="s">
        <v>1903</v>
      </c>
      <c r="Q643" s="175">
        <v>45562</v>
      </c>
      <c r="R643" s="130">
        <v>45626</v>
      </c>
      <c r="S643" s="131"/>
      <c r="T643" s="132"/>
      <c r="U643" s="124" t="s">
        <v>1904</v>
      </c>
      <c r="V643" s="124" t="s">
        <v>90</v>
      </c>
      <c r="W643" s="124">
        <v>2</v>
      </c>
      <c r="AA643" s="134"/>
      <c r="AB643" s="127" t="s">
        <v>142</v>
      </c>
      <c r="AC643" s="126" t="s">
        <v>50</v>
      </c>
      <c r="AD643" s="134"/>
      <c r="AF643" s="137"/>
      <c r="AG643" s="126"/>
      <c r="AH643" s="126"/>
      <c r="AI643" s="134"/>
      <c r="AJ643" s="126">
        <f t="shared" ca="1" si="3"/>
        <v>-122</v>
      </c>
      <c r="AK643" s="126" t="e">
        <f t="shared" ca="1" si="29"/>
        <v>#NAME?</v>
      </c>
      <c r="AL643" s="124" t="s">
        <v>1905</v>
      </c>
      <c r="AM643" s="183">
        <v>45572</v>
      </c>
    </row>
    <row r="644" spans="1:39" ht="18.75" customHeight="1">
      <c r="A644" s="127" t="s">
        <v>142</v>
      </c>
      <c r="B644" s="125">
        <v>642</v>
      </c>
      <c r="C644" s="126" t="e">
        <f ca="1">IF(OR(H644&lt;&gt;"", J644&lt;&gt;"", O644&lt;&gt;""),
    _xludf.TEXTJOIN("-", TRUE,
        IF(H644="NO CONFORMIDAD", "NC", IF(H644="OBSERVACIÓN", "OB", "Error")),I644,
IF(O644="CORRECCIÓN", "C", IF(O644="ACCIÓN CORRECTIVA", "AC", IF(O644="ACCIÓN DE MEJORA", "AM","Error"))),
        VLOOKUP(E644, Opciones!A$1:B$13, 2, FALSE),
        VLOOKUP(M644, Opciones!D$1:E$92, 2, FALSE),
        YEAR(G644)
    ),
"")</f>
        <v>#NAME?</v>
      </c>
      <c r="D644" s="126" t="e">
        <f t="shared" ca="1" si="6"/>
        <v>#NAME?</v>
      </c>
      <c r="E644" s="96" t="s">
        <v>44</v>
      </c>
      <c r="F644" s="127" t="s">
        <v>1900</v>
      </c>
      <c r="G644" s="128">
        <v>45253</v>
      </c>
      <c r="H644" s="129" t="s">
        <v>45</v>
      </c>
      <c r="I644" s="187">
        <v>1</v>
      </c>
      <c r="J644" s="127" t="s">
        <v>1901</v>
      </c>
      <c r="K644" s="127" t="s">
        <v>1902</v>
      </c>
      <c r="L644" s="129" t="s">
        <v>417</v>
      </c>
      <c r="M644" s="129" t="s">
        <v>589</v>
      </c>
      <c r="N644" s="129" t="s">
        <v>444</v>
      </c>
      <c r="O644" s="126" t="s">
        <v>87</v>
      </c>
      <c r="P644" s="127" t="s">
        <v>1906</v>
      </c>
      <c r="Q644" s="175">
        <v>45562</v>
      </c>
      <c r="R644" s="130">
        <v>45626</v>
      </c>
      <c r="S644" s="131"/>
      <c r="T644" s="132"/>
      <c r="U644" s="124" t="s">
        <v>1907</v>
      </c>
      <c r="V644" s="124" t="s">
        <v>90</v>
      </c>
      <c r="W644" s="124">
        <v>3</v>
      </c>
      <c r="AA644" s="134"/>
      <c r="AB644" s="127" t="s">
        <v>142</v>
      </c>
      <c r="AC644" s="126" t="s">
        <v>50</v>
      </c>
      <c r="AD644" s="134"/>
      <c r="AF644" s="137"/>
      <c r="AG644" s="126"/>
      <c r="AH644" s="126"/>
      <c r="AI644" s="134"/>
      <c r="AJ644" s="126">
        <f t="shared" ca="1" si="3"/>
        <v>-122</v>
      </c>
      <c r="AK644" s="126" t="e">
        <f t="shared" ca="1" si="29"/>
        <v>#NAME?</v>
      </c>
      <c r="AL644" s="124" t="s">
        <v>1905</v>
      </c>
      <c r="AM644" s="183">
        <v>45572</v>
      </c>
    </row>
    <row r="645" spans="1:39" ht="18.75" customHeight="1">
      <c r="A645" s="127" t="s">
        <v>142</v>
      </c>
      <c r="B645" s="125">
        <v>643</v>
      </c>
      <c r="C645" s="126" t="e">
        <f ca="1">IF(OR(H645&lt;&gt;"", J645&lt;&gt;"", O645&lt;&gt;""),
    _xludf.TEXTJOIN("-", TRUE,
        IF(H645="NO CONFORMIDAD", "NC", IF(H645="OBSERVACIÓN", "OB", "Error")),I645,
IF(O645="CORRECCIÓN", "C", IF(O645="ACCIÓN CORRECTIVA", "AC", IF(O645="ACCIÓN DE MEJORA", "AM","Error"))),
        VLOOKUP(E645, Opciones!A$1:B$13, 2, FALSE),
        VLOOKUP(M645, Opciones!D$1:E$92, 2, FALSE),
        YEAR(G645)
    ),
"")</f>
        <v>#NAME?</v>
      </c>
      <c r="D645" s="126" t="e">
        <f t="shared" ca="1" si="6"/>
        <v>#NAME?</v>
      </c>
      <c r="E645" s="96" t="s">
        <v>44</v>
      </c>
      <c r="F645" s="127" t="s">
        <v>1900</v>
      </c>
      <c r="G645" s="128">
        <v>45253</v>
      </c>
      <c r="H645" s="129" t="s">
        <v>45</v>
      </c>
      <c r="I645" s="187">
        <v>2</v>
      </c>
      <c r="J645" s="127" t="s">
        <v>1908</v>
      </c>
      <c r="K645" s="127" t="s">
        <v>1909</v>
      </c>
      <c r="L645" s="129" t="s">
        <v>417</v>
      </c>
      <c r="M645" s="129" t="s">
        <v>589</v>
      </c>
      <c r="N645" s="129" t="s">
        <v>444</v>
      </c>
      <c r="O645" s="126" t="s">
        <v>51</v>
      </c>
      <c r="P645" s="127" t="s">
        <v>1910</v>
      </c>
      <c r="Q645" s="175">
        <v>45562</v>
      </c>
      <c r="R645" s="130">
        <v>45626</v>
      </c>
      <c r="S645" s="131"/>
      <c r="T645" s="132"/>
      <c r="U645" s="124" t="s">
        <v>1911</v>
      </c>
      <c r="V645" s="124" t="s">
        <v>90</v>
      </c>
      <c r="W645" s="124">
        <v>8</v>
      </c>
      <c r="AA645" s="134"/>
      <c r="AB645" s="127" t="s">
        <v>142</v>
      </c>
      <c r="AC645" s="126" t="s">
        <v>50</v>
      </c>
      <c r="AD645" s="134"/>
      <c r="AF645" s="137"/>
      <c r="AG645" s="126"/>
      <c r="AH645" s="126"/>
      <c r="AI645" s="134"/>
      <c r="AJ645" s="126">
        <f t="shared" ca="1" si="3"/>
        <v>-122</v>
      </c>
      <c r="AK645" s="126" t="e">
        <f t="shared" ca="1" si="29"/>
        <v>#NAME?</v>
      </c>
      <c r="AL645" s="124" t="s">
        <v>1905</v>
      </c>
      <c r="AM645" s="183">
        <v>45572</v>
      </c>
    </row>
    <row r="646" spans="1:39" ht="18.75" customHeight="1">
      <c r="A646" s="127" t="s">
        <v>142</v>
      </c>
      <c r="B646" s="125">
        <v>644</v>
      </c>
      <c r="C646" s="126" t="e">
        <f ca="1">IF(OR(H646&lt;&gt;"", J646&lt;&gt;"", O646&lt;&gt;""),
    _xludf.TEXTJOIN("-", TRUE,
        IF(H646="NO CONFORMIDAD", "NC", IF(H646="OBSERVACIÓN", "OB", "Error")),I646,
IF(O646="CORRECCIÓN", "C", IF(O646="ACCIÓN CORRECTIVA", "AC", IF(O646="ACCIÓN DE MEJORA", "AM","Error"))),
        VLOOKUP(E646, Opciones!A$1:B$13, 2, FALSE),
        VLOOKUP(M646, Opciones!D$1:E$92, 2, FALSE),
        YEAR(G646)
    ),
"")</f>
        <v>#NAME?</v>
      </c>
      <c r="D646" s="126" t="e">
        <f t="shared" ca="1" si="6"/>
        <v>#NAME?</v>
      </c>
      <c r="E646" s="96" t="s">
        <v>44</v>
      </c>
      <c r="F646" s="127" t="s">
        <v>1900</v>
      </c>
      <c r="G646" s="128">
        <v>45253</v>
      </c>
      <c r="H646" s="129" t="s">
        <v>45</v>
      </c>
      <c r="I646" s="187">
        <v>2</v>
      </c>
      <c r="J646" s="127" t="s">
        <v>1908</v>
      </c>
      <c r="K646" s="127" t="s">
        <v>1909</v>
      </c>
      <c r="L646" s="129" t="s">
        <v>417</v>
      </c>
      <c r="M646" s="129" t="s">
        <v>589</v>
      </c>
      <c r="N646" s="129" t="s">
        <v>444</v>
      </c>
      <c r="O646" s="126" t="s">
        <v>87</v>
      </c>
      <c r="P646" s="127" t="s">
        <v>1906</v>
      </c>
      <c r="Q646" s="175">
        <v>45562</v>
      </c>
      <c r="R646" s="130">
        <v>45626</v>
      </c>
      <c r="S646" s="131"/>
      <c r="T646" s="132"/>
      <c r="U646" s="124" t="s">
        <v>1907</v>
      </c>
      <c r="V646" s="124" t="s">
        <v>90</v>
      </c>
      <c r="W646" s="124">
        <v>3</v>
      </c>
      <c r="AA646" s="134"/>
      <c r="AB646" s="127" t="s">
        <v>142</v>
      </c>
      <c r="AC646" s="126" t="s">
        <v>50</v>
      </c>
      <c r="AD646" s="134"/>
      <c r="AF646" s="137"/>
      <c r="AG646" s="126"/>
      <c r="AH646" s="126"/>
      <c r="AI646" s="134"/>
      <c r="AJ646" s="126">
        <f t="shared" ca="1" si="3"/>
        <v>-122</v>
      </c>
      <c r="AK646" s="126" t="e">
        <f t="shared" ca="1" si="29"/>
        <v>#NAME?</v>
      </c>
      <c r="AL646" s="124" t="s">
        <v>1905</v>
      </c>
      <c r="AM646" s="183">
        <v>45572</v>
      </c>
    </row>
    <row r="647" spans="1:39" ht="18.75" customHeight="1">
      <c r="A647" s="127" t="s">
        <v>142</v>
      </c>
      <c r="B647" s="125">
        <v>645</v>
      </c>
      <c r="C647" s="126" t="e">
        <f ca="1">IF(OR(H647&lt;&gt;"", J647&lt;&gt;"", O647&lt;&gt;""),
    _xludf.TEXTJOIN("-", TRUE,
        IF(H647="NO CONFORMIDAD", "NC", IF(H647="OBSERVACIÓN", "OB", "Error")),I647,
IF(O647="CORRECCIÓN", "C", IF(O647="ACCIÓN CORRECTIVA", "AC", IF(O647="ACCIÓN DE MEJORA", "AM","Error"))),
        VLOOKUP(E647, Opciones!A$1:B$13, 2, FALSE),
        VLOOKUP(M647, Opciones!D$1:E$92, 2, FALSE),
        YEAR(G647)
    ),
"")</f>
        <v>#NAME?</v>
      </c>
      <c r="D647" s="126" t="e">
        <f t="shared" ca="1" si="6"/>
        <v>#NAME?</v>
      </c>
      <c r="E647" s="96" t="s">
        <v>44</v>
      </c>
      <c r="F647" s="127" t="s">
        <v>1900</v>
      </c>
      <c r="G647" s="128">
        <v>45253</v>
      </c>
      <c r="H647" s="129" t="s">
        <v>45</v>
      </c>
      <c r="I647" s="187">
        <v>3</v>
      </c>
      <c r="J647" s="127" t="s">
        <v>1912</v>
      </c>
      <c r="K647" s="127" t="s">
        <v>1913</v>
      </c>
      <c r="L647" s="129" t="s">
        <v>417</v>
      </c>
      <c r="M647" s="129" t="s">
        <v>589</v>
      </c>
      <c r="N647" s="129" t="s">
        <v>444</v>
      </c>
      <c r="O647" s="126" t="s">
        <v>51</v>
      </c>
      <c r="P647" s="127" t="s">
        <v>1914</v>
      </c>
      <c r="Q647" s="175">
        <v>45562</v>
      </c>
      <c r="R647" s="130">
        <v>45626</v>
      </c>
      <c r="S647" s="131"/>
      <c r="T647" s="132"/>
      <c r="U647" s="124" t="s">
        <v>1915</v>
      </c>
      <c r="V647" s="124" t="s">
        <v>90</v>
      </c>
      <c r="W647" s="124">
        <v>8</v>
      </c>
      <c r="AA647" s="134"/>
      <c r="AB647" s="127" t="s">
        <v>142</v>
      </c>
      <c r="AC647" s="126" t="s">
        <v>50</v>
      </c>
      <c r="AD647" s="134"/>
      <c r="AF647" s="137"/>
      <c r="AG647" s="126"/>
      <c r="AH647" s="126"/>
      <c r="AI647" s="134"/>
      <c r="AJ647" s="126">
        <f t="shared" ca="1" si="3"/>
        <v>-122</v>
      </c>
      <c r="AK647" s="126" t="e">
        <f t="shared" ca="1" si="29"/>
        <v>#NAME?</v>
      </c>
      <c r="AL647" s="124" t="s">
        <v>1905</v>
      </c>
      <c r="AM647" s="183">
        <v>45572</v>
      </c>
    </row>
    <row r="648" spans="1:39" ht="18.75" customHeight="1">
      <c r="A648" s="127" t="s">
        <v>142</v>
      </c>
      <c r="B648" s="125">
        <v>646</v>
      </c>
      <c r="C648" s="126" t="e">
        <f ca="1">IF(OR(H648&lt;&gt;"", J648&lt;&gt;"", O648&lt;&gt;""),
    _xludf.TEXTJOIN("-", TRUE,
        IF(H648="NO CONFORMIDAD", "NC", IF(H648="OBSERVACIÓN", "OB", "Error")),I648,
IF(O648="CORRECCIÓN", "C", IF(O648="ACCIÓN CORRECTIVA", "AC", IF(O648="ACCIÓN DE MEJORA", "AM","Error"))),
        VLOOKUP(E648, Opciones!A$1:B$13, 2, FALSE),
        VLOOKUP(M648, Opciones!D$1:E$92, 2, FALSE),
        YEAR(G648)
    ),
"")</f>
        <v>#NAME?</v>
      </c>
      <c r="D648" s="126" t="e">
        <f t="shared" ca="1" si="6"/>
        <v>#NAME?</v>
      </c>
      <c r="E648" s="96" t="s">
        <v>44</v>
      </c>
      <c r="F648" s="127" t="s">
        <v>1900</v>
      </c>
      <c r="G648" s="128">
        <v>45253</v>
      </c>
      <c r="H648" s="129" t="s">
        <v>45</v>
      </c>
      <c r="I648" s="187">
        <v>3</v>
      </c>
      <c r="J648" s="127" t="s">
        <v>1912</v>
      </c>
      <c r="K648" s="127" t="s">
        <v>1913</v>
      </c>
      <c r="L648" s="129" t="s">
        <v>417</v>
      </c>
      <c r="M648" s="129" t="s">
        <v>589</v>
      </c>
      <c r="N648" s="129" t="s">
        <v>444</v>
      </c>
      <c r="O648" s="126" t="s">
        <v>87</v>
      </c>
      <c r="P648" s="127" t="s">
        <v>1906</v>
      </c>
      <c r="Q648" s="175">
        <v>45562</v>
      </c>
      <c r="R648" s="130">
        <v>45626</v>
      </c>
      <c r="S648" s="131"/>
      <c r="T648" s="132"/>
      <c r="U648" s="124" t="s">
        <v>1907</v>
      </c>
      <c r="V648" s="124" t="s">
        <v>90</v>
      </c>
      <c r="W648" s="124">
        <v>3</v>
      </c>
      <c r="AA648" s="134"/>
      <c r="AB648" s="127" t="s">
        <v>142</v>
      </c>
      <c r="AC648" s="126" t="s">
        <v>50</v>
      </c>
      <c r="AD648" s="134"/>
      <c r="AF648" s="137"/>
      <c r="AG648" s="126"/>
      <c r="AH648" s="126"/>
      <c r="AI648" s="134"/>
      <c r="AJ648" s="126">
        <f t="shared" ca="1" si="3"/>
        <v>-122</v>
      </c>
      <c r="AK648" s="126" t="e">
        <f t="shared" ca="1" si="29"/>
        <v>#NAME?</v>
      </c>
      <c r="AL648" s="124" t="s">
        <v>1905</v>
      </c>
      <c r="AM648" s="183">
        <v>45572</v>
      </c>
    </row>
    <row r="649" spans="1:39" ht="18.75" customHeight="1">
      <c r="A649" s="127" t="s">
        <v>142</v>
      </c>
      <c r="B649" s="125">
        <v>647</v>
      </c>
      <c r="C649" s="126" t="e">
        <f ca="1">IF(OR(H649&lt;&gt;"", J649&lt;&gt;"", O649&lt;&gt;""),
    _xludf.TEXTJOIN("-", TRUE,
        IF(H649="NO CONFORMIDAD", "NC", IF(H649="OBSERVACIÓN", "OB", "Error")),I649,
IF(O649="CORRECCIÓN", "C", IF(O649="ACCIÓN CORRECTIVA", "AC", IF(O649="ACCIÓN DE MEJORA", "AM","Error"))),
        VLOOKUP(E649, Opciones!A$1:B$13, 2, FALSE),
        VLOOKUP(M649, Opciones!D$1:E$92, 2, FALSE),
        YEAR(G649)
    ),
"")</f>
        <v>#NAME?</v>
      </c>
      <c r="D649" s="126" t="e">
        <f t="shared" ca="1" si="6"/>
        <v>#NAME?</v>
      </c>
      <c r="E649" s="96" t="s">
        <v>44</v>
      </c>
      <c r="F649" s="127" t="s">
        <v>1900</v>
      </c>
      <c r="G649" s="128">
        <v>45253</v>
      </c>
      <c r="H649" s="129" t="s">
        <v>45</v>
      </c>
      <c r="I649" s="187">
        <v>4</v>
      </c>
      <c r="J649" s="127" t="s">
        <v>1916</v>
      </c>
      <c r="K649" s="127" t="s">
        <v>1917</v>
      </c>
      <c r="L649" s="129" t="s">
        <v>417</v>
      </c>
      <c r="M649" s="129" t="s">
        <v>589</v>
      </c>
      <c r="N649" s="129" t="s">
        <v>444</v>
      </c>
      <c r="O649" s="126" t="s">
        <v>51</v>
      </c>
      <c r="P649" s="127" t="s">
        <v>1906</v>
      </c>
      <c r="Q649" s="175">
        <v>45562</v>
      </c>
      <c r="R649" s="130">
        <v>45626</v>
      </c>
      <c r="S649" s="131"/>
      <c r="T649" s="132"/>
      <c r="U649" s="124" t="s">
        <v>1907</v>
      </c>
      <c r="V649" s="124" t="s">
        <v>90</v>
      </c>
      <c r="W649" s="124">
        <v>3</v>
      </c>
      <c r="AA649" s="134"/>
      <c r="AB649" s="127" t="s">
        <v>142</v>
      </c>
      <c r="AC649" s="126" t="s">
        <v>50</v>
      </c>
      <c r="AD649" s="134"/>
      <c r="AF649" s="137"/>
      <c r="AG649" s="126"/>
      <c r="AH649" s="126"/>
      <c r="AI649" s="134"/>
      <c r="AJ649" s="126">
        <f t="shared" ca="1" si="3"/>
        <v>-122</v>
      </c>
      <c r="AK649" s="126" t="e">
        <f t="shared" ca="1" si="29"/>
        <v>#NAME?</v>
      </c>
      <c r="AL649" s="124" t="s">
        <v>1905</v>
      </c>
      <c r="AM649" s="183">
        <v>45572</v>
      </c>
    </row>
    <row r="650" spans="1:39" ht="18.75" customHeight="1">
      <c r="A650" s="127" t="s">
        <v>99</v>
      </c>
      <c r="B650" s="125">
        <v>648</v>
      </c>
      <c r="C650" s="126" t="e">
        <f ca="1">IF(OR(H650&lt;&gt;"", J650&lt;&gt;"", O650&lt;&gt;""),
    _xludf.TEXTJOIN("-", TRUE,
        IF(H650="NO CONFORMIDAD", "NC", IF(H650="OBSERVACIÓN", "OB", "Error")),I650,
IF(O650="CORRECCIÓN", "C", IF(O650="ACCIÓN CORRECTIVA", "AC", IF(O650="ACCIÓN DE MEJORA", "AM","Error"))),
        VLOOKUP(E650, Opciones!A$1:B$13, 2, FALSE),
        VLOOKUP(M650, Opciones!D$1:E$92, 2, FALSE),
        YEAR(G650)
    ),
"")</f>
        <v>#NAME?</v>
      </c>
      <c r="D650" s="126" t="e">
        <f t="shared" ca="1" si="6"/>
        <v>#NAME?</v>
      </c>
      <c r="E650" s="96" t="s">
        <v>44</v>
      </c>
      <c r="F650" s="127" t="s">
        <v>1918</v>
      </c>
      <c r="G650" s="179">
        <v>45111</v>
      </c>
      <c r="H650" s="129" t="s">
        <v>45</v>
      </c>
      <c r="I650" s="187">
        <v>12</v>
      </c>
      <c r="J650" s="127" t="s">
        <v>1919</v>
      </c>
      <c r="K650" s="127" t="s">
        <v>1920</v>
      </c>
      <c r="L650" s="129" t="s">
        <v>102</v>
      </c>
      <c r="M650" s="129" t="s">
        <v>103</v>
      </c>
      <c r="N650" s="129" t="s">
        <v>444</v>
      </c>
      <c r="O650" s="126" t="s">
        <v>87</v>
      </c>
      <c r="P650" s="127" t="s">
        <v>1921</v>
      </c>
      <c r="Q650" s="175">
        <v>45566</v>
      </c>
      <c r="R650" s="176">
        <v>45838</v>
      </c>
      <c r="S650" s="131"/>
      <c r="T650" s="132"/>
      <c r="U650" s="124" t="s">
        <v>424</v>
      </c>
      <c r="V650" s="124" t="s">
        <v>90</v>
      </c>
      <c r="W650" s="124">
        <v>1</v>
      </c>
      <c r="AA650" s="134"/>
      <c r="AB650" s="127" t="s">
        <v>99</v>
      </c>
      <c r="AC650" s="126" t="s">
        <v>50</v>
      </c>
      <c r="AD650" s="134"/>
      <c r="AF650" s="137"/>
      <c r="AG650" s="126"/>
      <c r="AH650" s="126"/>
      <c r="AI650" s="134"/>
      <c r="AJ650" s="126">
        <f t="shared" ca="1" si="3"/>
        <v>90</v>
      </c>
      <c r="AK650" s="126" t="e">
        <f t="shared" ca="1" si="29"/>
        <v>#NAME?</v>
      </c>
      <c r="AL650" s="124" t="s">
        <v>1922</v>
      </c>
      <c r="AM650" s="183">
        <v>45574</v>
      </c>
    </row>
    <row r="651" spans="1:39" ht="18.75" customHeight="1">
      <c r="A651" s="127" t="s">
        <v>99</v>
      </c>
      <c r="B651" s="125">
        <v>649</v>
      </c>
      <c r="C651" s="126" t="e">
        <f ca="1">IF(OR(H651&lt;&gt;"", J651&lt;&gt;"", O651&lt;&gt;""),
    _xludf.TEXTJOIN("-", TRUE,
        IF(H651="NO CONFORMIDAD", "NC", IF(H651="OBSERVACIÓN", "OB", "Error")),I651,
IF(O651="CORRECCIÓN", "C", IF(O651="ACCIÓN CORRECTIVA", "AC", IF(O651="ACCIÓN DE MEJORA", "AM","Error"))),
        VLOOKUP(E651, Opciones!A$1:B$13, 2, FALSE),
        VLOOKUP(M651, Opciones!D$1:E$92, 2, FALSE),
        YEAR(G651)
    ),
"")</f>
        <v>#NAME?</v>
      </c>
      <c r="D651" s="126" t="e">
        <f t="shared" ca="1" si="6"/>
        <v>#NAME?</v>
      </c>
      <c r="E651" s="96" t="s">
        <v>44</v>
      </c>
      <c r="F651" s="127" t="s">
        <v>1918</v>
      </c>
      <c r="G651" s="179">
        <v>45111</v>
      </c>
      <c r="H651" s="129" t="s">
        <v>45</v>
      </c>
      <c r="I651" s="187">
        <v>15</v>
      </c>
      <c r="J651" s="127" t="s">
        <v>1923</v>
      </c>
      <c r="K651" s="127" t="s">
        <v>1924</v>
      </c>
      <c r="L651" s="129" t="s">
        <v>102</v>
      </c>
      <c r="M651" s="129" t="s">
        <v>103</v>
      </c>
      <c r="N651" s="129" t="s">
        <v>50</v>
      </c>
      <c r="O651" s="126" t="s">
        <v>87</v>
      </c>
      <c r="P651" s="127" t="s">
        <v>1925</v>
      </c>
      <c r="Q651" s="175">
        <v>45566</v>
      </c>
      <c r="R651" s="176">
        <v>45838</v>
      </c>
      <c r="S651" s="131"/>
      <c r="T651" s="132"/>
      <c r="U651" s="124" t="s">
        <v>1926</v>
      </c>
      <c r="V651" s="124" t="s">
        <v>90</v>
      </c>
      <c r="W651" s="124">
        <v>2</v>
      </c>
      <c r="AA651" s="134"/>
      <c r="AB651" s="127" t="s">
        <v>99</v>
      </c>
      <c r="AC651" s="126" t="s">
        <v>50</v>
      </c>
      <c r="AD651" s="134"/>
      <c r="AF651" s="137"/>
      <c r="AG651" s="126"/>
      <c r="AH651" s="126"/>
      <c r="AI651" s="134"/>
      <c r="AJ651" s="126">
        <f t="shared" ca="1" si="3"/>
        <v>90</v>
      </c>
      <c r="AK651" s="126" t="e">
        <f t="shared" ca="1" si="29"/>
        <v>#NAME?</v>
      </c>
      <c r="AL651" s="124" t="s">
        <v>1922</v>
      </c>
      <c r="AM651" s="183">
        <v>45574</v>
      </c>
    </row>
    <row r="652" spans="1:39" ht="18.75" customHeight="1">
      <c r="A652" s="127" t="s">
        <v>99</v>
      </c>
      <c r="B652" s="125">
        <v>650</v>
      </c>
      <c r="C652" s="126" t="e">
        <f ca="1">IF(OR(H652&lt;&gt;"", J652&lt;&gt;"", O652&lt;&gt;""),
    _xludf.TEXTJOIN("-", TRUE,
        IF(H652="NO CONFORMIDAD", "NC", IF(H652="OBSERVACIÓN", "OB", "Error")),I652,
IF(O652="CORRECCIÓN", "C", IF(O652="ACCIÓN CORRECTIVA", "AC", IF(O652="ACCIÓN DE MEJORA", "AM","Error"))),
        VLOOKUP(E652, Opciones!A$1:B$13, 2, FALSE),
        VLOOKUP(M652, Opciones!D$1:E$92, 2, FALSE),
        YEAR(G652)
    ),
"")</f>
        <v>#NAME?</v>
      </c>
      <c r="D652" s="126" t="e">
        <f t="shared" ca="1" si="6"/>
        <v>#NAME?</v>
      </c>
      <c r="E652" s="96" t="s">
        <v>44</v>
      </c>
      <c r="F652" s="127" t="s">
        <v>1918</v>
      </c>
      <c r="G652" s="179">
        <v>45111</v>
      </c>
      <c r="H652" s="129" t="s">
        <v>45</v>
      </c>
      <c r="I652" s="187">
        <v>16</v>
      </c>
      <c r="J652" s="127" t="s">
        <v>1927</v>
      </c>
      <c r="K652" s="127" t="s">
        <v>1928</v>
      </c>
      <c r="L652" s="129" t="s">
        <v>102</v>
      </c>
      <c r="M652" s="129" t="s">
        <v>103</v>
      </c>
      <c r="N652" s="129" t="s">
        <v>444</v>
      </c>
      <c r="O652" s="126" t="s">
        <v>87</v>
      </c>
      <c r="P652" s="127" t="s">
        <v>1929</v>
      </c>
      <c r="Q652" s="175">
        <v>45566</v>
      </c>
      <c r="R652" s="176">
        <v>45838</v>
      </c>
      <c r="S652" s="131"/>
      <c r="T652" s="132"/>
      <c r="U652" s="124" t="s">
        <v>1926</v>
      </c>
      <c r="V652" s="124" t="s">
        <v>90</v>
      </c>
      <c r="W652" s="124">
        <v>1</v>
      </c>
      <c r="AA652" s="134"/>
      <c r="AB652" s="127" t="s">
        <v>99</v>
      </c>
      <c r="AC652" s="126" t="s">
        <v>50</v>
      </c>
      <c r="AD652" s="134"/>
      <c r="AF652" s="137"/>
      <c r="AG652" s="126"/>
      <c r="AH652" s="126"/>
      <c r="AI652" s="134"/>
      <c r="AJ652" s="126">
        <f t="shared" ca="1" si="3"/>
        <v>90</v>
      </c>
      <c r="AK652" s="126" t="e">
        <f t="shared" ca="1" si="29"/>
        <v>#NAME?</v>
      </c>
      <c r="AL652" s="124" t="s">
        <v>1922</v>
      </c>
      <c r="AM652" s="183">
        <v>45574</v>
      </c>
    </row>
    <row r="653" spans="1:39" ht="18.75" customHeight="1">
      <c r="A653" s="127" t="s">
        <v>99</v>
      </c>
      <c r="B653" s="125">
        <v>651</v>
      </c>
      <c r="C653" s="126" t="e">
        <f ca="1">IF(OR(H653&lt;&gt;"", J653&lt;&gt;"", O653&lt;&gt;""),
    _xludf.TEXTJOIN("-", TRUE,
        IF(H653="NO CONFORMIDAD", "NC", IF(H653="OBSERVACIÓN", "OB", "Error")),I653,
IF(O653="CORRECCIÓN", "C", IF(O653="ACCIÓN CORRECTIVA", "AC", IF(O653="ACCIÓN DE MEJORA", "AM","Error"))),
        VLOOKUP(E653, Opciones!A$1:B$13, 2, FALSE),
        VLOOKUP(M653, Opciones!D$1:E$92, 2, FALSE),
        YEAR(G653)
    ),
"")</f>
        <v>#NAME?</v>
      </c>
      <c r="D653" s="126" t="e">
        <f t="shared" ca="1" si="6"/>
        <v>#NAME?</v>
      </c>
      <c r="E653" s="96" t="s">
        <v>44</v>
      </c>
      <c r="F653" s="127" t="s">
        <v>1918</v>
      </c>
      <c r="G653" s="179">
        <v>45111</v>
      </c>
      <c r="H653" s="129" t="s">
        <v>290</v>
      </c>
      <c r="I653" s="187">
        <v>3</v>
      </c>
      <c r="J653" s="127" t="s">
        <v>1930</v>
      </c>
      <c r="K653" s="127" t="s">
        <v>1931</v>
      </c>
      <c r="L653" s="129" t="s">
        <v>102</v>
      </c>
      <c r="M653" s="129" t="s">
        <v>103</v>
      </c>
      <c r="N653" s="129" t="s">
        <v>50</v>
      </c>
      <c r="O653" s="126" t="s">
        <v>255</v>
      </c>
      <c r="P653" s="127" t="s">
        <v>1932</v>
      </c>
      <c r="Q653" s="175">
        <v>45566</v>
      </c>
      <c r="R653" s="176">
        <v>45838</v>
      </c>
      <c r="S653" s="131"/>
      <c r="T653" s="132"/>
      <c r="U653" s="124" t="s">
        <v>1926</v>
      </c>
      <c r="V653" s="124" t="s">
        <v>90</v>
      </c>
      <c r="W653" s="124">
        <v>1</v>
      </c>
      <c r="AA653" s="134"/>
      <c r="AB653" s="127" t="s">
        <v>99</v>
      </c>
      <c r="AC653" s="126" t="s">
        <v>50</v>
      </c>
      <c r="AD653" s="134"/>
      <c r="AF653" s="137"/>
      <c r="AG653" s="126"/>
      <c r="AH653" s="126"/>
      <c r="AI653" s="134"/>
      <c r="AJ653" s="126">
        <f t="shared" ca="1" si="3"/>
        <v>90</v>
      </c>
      <c r="AK653" s="126" t="e">
        <f t="shared" ca="1" si="29"/>
        <v>#NAME?</v>
      </c>
      <c r="AL653" s="124" t="s">
        <v>1922</v>
      </c>
      <c r="AM653" s="183">
        <v>45574</v>
      </c>
    </row>
    <row r="654" spans="1:39" ht="18.75" customHeight="1">
      <c r="A654" s="127" t="s">
        <v>99</v>
      </c>
      <c r="B654" s="125">
        <v>652</v>
      </c>
      <c r="C654" s="126" t="e">
        <f ca="1">IF(OR(H654&lt;&gt;"", J654&lt;&gt;"", O654&lt;&gt;""),
    _xludf.TEXTJOIN("-", TRUE,
        IF(H654="NO CONFORMIDAD", "NC", IF(H654="OBSERVACIÓN", "OB", "Error")),I654,
IF(O654="CORRECCIÓN", "C", IF(O654="ACCIÓN CORRECTIVA", "AC", IF(O654="ACCIÓN DE MEJORA", "AM","Error"))),
        VLOOKUP(E654, Opciones!A$1:B$13, 2, FALSE),
        VLOOKUP(M654, Opciones!D$1:E$92, 2, FALSE),
        YEAR(G654)
    ),
"")</f>
        <v>#NAME?</v>
      </c>
      <c r="D654" s="126" t="e">
        <f t="shared" ca="1" si="6"/>
        <v>#NAME?</v>
      </c>
      <c r="E654" s="96" t="s">
        <v>44</v>
      </c>
      <c r="F654" s="127" t="s">
        <v>1894</v>
      </c>
      <c r="G654" s="128">
        <v>45212</v>
      </c>
      <c r="H654" s="129" t="s">
        <v>45</v>
      </c>
      <c r="I654" s="187">
        <v>1</v>
      </c>
      <c r="J654" s="127" t="s">
        <v>1933</v>
      </c>
      <c r="K654" s="127" t="s">
        <v>1934</v>
      </c>
      <c r="L654" s="129" t="s">
        <v>132</v>
      </c>
      <c r="M654" s="129" t="s">
        <v>589</v>
      </c>
      <c r="N654" s="129" t="s">
        <v>50</v>
      </c>
      <c r="O654" s="126" t="s">
        <v>87</v>
      </c>
      <c r="P654" s="127" t="s">
        <v>1935</v>
      </c>
      <c r="Q654" s="175">
        <v>45565</v>
      </c>
      <c r="R654" s="130">
        <v>45641</v>
      </c>
      <c r="S654" s="131"/>
      <c r="T654" s="132"/>
      <c r="U654" s="124" t="s">
        <v>1936</v>
      </c>
      <c r="V654" s="124" t="s">
        <v>90</v>
      </c>
      <c r="W654" s="124">
        <v>1</v>
      </c>
      <c r="AA654" s="134"/>
      <c r="AB654" s="127" t="s">
        <v>99</v>
      </c>
      <c r="AC654" s="126" t="s">
        <v>50</v>
      </c>
      <c r="AD654" s="134"/>
      <c r="AF654" s="137"/>
      <c r="AG654" s="126"/>
      <c r="AH654" s="126"/>
      <c r="AI654" s="134"/>
      <c r="AJ654" s="126">
        <f t="shared" ca="1" si="3"/>
        <v>-107</v>
      </c>
      <c r="AK654" s="126" t="e">
        <f t="shared" ca="1" si="29"/>
        <v>#NAME?</v>
      </c>
      <c r="AL654" s="124" t="s">
        <v>1937</v>
      </c>
      <c r="AM654" s="183">
        <v>45574</v>
      </c>
    </row>
    <row r="655" spans="1:39" ht="18.75" customHeight="1">
      <c r="A655" s="127" t="s">
        <v>99</v>
      </c>
      <c r="B655" s="125">
        <v>653</v>
      </c>
      <c r="C655" s="126" t="e">
        <f ca="1">IF(OR(H655&lt;&gt;"", J655&lt;&gt;"", O655&lt;&gt;""),
    _xludf.TEXTJOIN("-", TRUE,
        IF(H655="NO CONFORMIDAD", "NC", IF(H655="OBSERVACIÓN", "OB", "Error")),I655,
IF(O655="CORRECCIÓN", "C", IF(O655="ACCIÓN CORRECTIVA", "AC", IF(O655="ACCIÓN DE MEJORA", "AM","Error"))),
        VLOOKUP(E655, Opciones!A$1:B$13, 2, FALSE),
        VLOOKUP(M655, Opciones!D$1:E$92, 2, FALSE),
        YEAR(G655)
    ),
"")</f>
        <v>#NAME?</v>
      </c>
      <c r="D655" s="126" t="e">
        <f t="shared" ca="1" si="6"/>
        <v>#NAME?</v>
      </c>
      <c r="E655" s="96" t="s">
        <v>44</v>
      </c>
      <c r="F655" s="127" t="s">
        <v>1894</v>
      </c>
      <c r="G655" s="128">
        <v>45212</v>
      </c>
      <c r="H655" s="129" t="s">
        <v>45</v>
      </c>
      <c r="I655" s="187">
        <v>1</v>
      </c>
      <c r="J655" s="127" t="s">
        <v>1933</v>
      </c>
      <c r="K655" s="127" t="s">
        <v>1934</v>
      </c>
      <c r="L655" s="129" t="s">
        <v>132</v>
      </c>
      <c r="M655" s="129" t="s">
        <v>589</v>
      </c>
      <c r="N655" s="129" t="s">
        <v>50</v>
      </c>
      <c r="O655" s="126" t="s">
        <v>87</v>
      </c>
      <c r="P655" s="127" t="s">
        <v>1938</v>
      </c>
      <c r="Q655" s="175">
        <v>45565</v>
      </c>
      <c r="R655" s="130">
        <v>45641</v>
      </c>
      <c r="S655" s="131"/>
      <c r="T655" s="132"/>
      <c r="U655" s="124" t="s">
        <v>1939</v>
      </c>
      <c r="V655" s="124" t="s">
        <v>84</v>
      </c>
      <c r="W655" s="178">
        <v>1</v>
      </c>
      <c r="AA655" s="134"/>
      <c r="AB655" s="127" t="s">
        <v>99</v>
      </c>
      <c r="AC655" s="126" t="s">
        <v>50</v>
      </c>
      <c r="AD655" s="134"/>
      <c r="AF655" s="137"/>
      <c r="AG655" s="126"/>
      <c r="AH655" s="126"/>
      <c r="AI655" s="134"/>
      <c r="AJ655" s="126">
        <f t="shared" ca="1" si="3"/>
        <v>-107</v>
      </c>
      <c r="AK655" s="126" t="e">
        <f t="shared" ca="1" si="29"/>
        <v>#NAME?</v>
      </c>
      <c r="AL655" s="124" t="s">
        <v>1937</v>
      </c>
      <c r="AM655" s="183">
        <v>45574</v>
      </c>
    </row>
    <row r="656" spans="1:39" ht="18.75" customHeight="1">
      <c r="A656" s="127" t="s">
        <v>114</v>
      </c>
      <c r="B656" s="125">
        <v>654</v>
      </c>
      <c r="C656" s="126" t="e">
        <f ca="1">IF(OR(H656&lt;&gt;"", J656&lt;&gt;"", O656&lt;&gt;""),
    _xludf.TEXTJOIN("-", TRUE,
        IF(H656="NO CONFORMIDAD", "NC", IF(H656="OBSERVACIÓN", "OB", "Error")),I656,
IF(O656="CORRECCIÓN", "C", IF(O656="ACCIÓN CORRECTIVA", "AC", IF(O656="ACCIÓN DE MEJORA", "AM","Error"))),
        VLOOKUP(E656, Opciones!A$1:B$13, 2, FALSE),
        VLOOKUP(M656, Opciones!D$1:E$92, 2, FALSE),
        YEAR(G656)
    ),
"")</f>
        <v>#NAME?</v>
      </c>
      <c r="D656" s="126" t="s">
        <v>115</v>
      </c>
      <c r="E656" s="96" t="s">
        <v>44</v>
      </c>
      <c r="F656" s="127" t="s">
        <v>1940</v>
      </c>
      <c r="G656" s="128">
        <v>45131</v>
      </c>
      <c r="H656" s="129" t="s">
        <v>45</v>
      </c>
      <c r="I656" s="187">
        <v>1</v>
      </c>
      <c r="J656" s="127" t="s">
        <v>1941</v>
      </c>
      <c r="K656" s="127" t="s">
        <v>1942</v>
      </c>
      <c r="L656" s="129" t="s">
        <v>417</v>
      </c>
      <c r="M656" s="129" t="s">
        <v>160</v>
      </c>
      <c r="N656" s="129" t="s">
        <v>50</v>
      </c>
      <c r="O656" s="126" t="s">
        <v>87</v>
      </c>
      <c r="P656" s="127" t="s">
        <v>1943</v>
      </c>
      <c r="Q656" s="175">
        <v>45691</v>
      </c>
      <c r="R656" s="130">
        <v>46080</v>
      </c>
      <c r="S656" s="131"/>
      <c r="T656" s="132"/>
      <c r="U656" s="124" t="s">
        <v>1944</v>
      </c>
      <c r="V656" s="124" t="s">
        <v>90</v>
      </c>
      <c r="W656" s="124">
        <v>1</v>
      </c>
      <c r="AA656" s="134"/>
      <c r="AB656" s="127" t="s">
        <v>114</v>
      </c>
      <c r="AC656" s="126" t="s">
        <v>50</v>
      </c>
      <c r="AD656" s="134"/>
      <c r="AF656" s="137"/>
      <c r="AG656" s="126"/>
      <c r="AH656" s="126"/>
      <c r="AI656" s="134"/>
      <c r="AJ656" s="126">
        <f t="shared" ca="1" si="3"/>
        <v>332</v>
      </c>
      <c r="AK656" s="126" t="e">
        <f t="shared" ca="1" si="29"/>
        <v>#NAME?</v>
      </c>
      <c r="AL656" s="124" t="s">
        <v>1945</v>
      </c>
      <c r="AM656" s="183">
        <v>45646</v>
      </c>
    </row>
    <row r="657" spans="1:39" ht="18.75" customHeight="1">
      <c r="A657" s="127" t="s">
        <v>114</v>
      </c>
      <c r="B657" s="125">
        <v>655</v>
      </c>
      <c r="C657" s="126" t="e">
        <f ca="1">IF(OR(H657&lt;&gt;"", J657&lt;&gt;"", O657&lt;&gt;""),
    _xludf.TEXTJOIN("-", TRUE,
        IF(H657="NO CONFORMIDAD", "NC", IF(H657="OBSERVACIÓN", "OB", "Error")),I657,
IF(O657="CORRECCIÓN", "C", IF(O657="ACCIÓN CORRECTIVA", "AC", IF(O657="ACCIÓN DE MEJORA", "AM","Error"))),
        VLOOKUP(E657, Opciones!A$1:B$13, 2, FALSE),
        VLOOKUP(M657, Opciones!D$1:E$92, 2, FALSE),
        YEAR(G657)
    ),
"")</f>
        <v>#NAME?</v>
      </c>
      <c r="D657" s="126" t="s">
        <v>115</v>
      </c>
      <c r="E657" s="96" t="s">
        <v>44</v>
      </c>
      <c r="F657" s="127" t="s">
        <v>1940</v>
      </c>
      <c r="G657" s="128">
        <v>45131</v>
      </c>
      <c r="H657" s="129" t="s">
        <v>45</v>
      </c>
      <c r="I657" s="187">
        <v>1</v>
      </c>
      <c r="J657" s="127" t="s">
        <v>1941</v>
      </c>
      <c r="K657" s="127" t="s">
        <v>1942</v>
      </c>
      <c r="L657" s="129" t="s">
        <v>417</v>
      </c>
      <c r="M657" s="129" t="s">
        <v>160</v>
      </c>
      <c r="N657" s="129" t="s">
        <v>50</v>
      </c>
      <c r="O657" s="126" t="s">
        <v>87</v>
      </c>
      <c r="P657" s="127" t="s">
        <v>1946</v>
      </c>
      <c r="Q657" s="175">
        <v>45691</v>
      </c>
      <c r="R657" s="130">
        <v>46080</v>
      </c>
      <c r="S657" s="131"/>
      <c r="T657" s="132"/>
      <c r="U657" s="124" t="s">
        <v>1947</v>
      </c>
      <c r="V657" s="124" t="s">
        <v>90</v>
      </c>
      <c r="W657" s="124">
        <v>7</v>
      </c>
      <c r="AA657" s="134"/>
      <c r="AB657" s="127" t="s">
        <v>114</v>
      </c>
      <c r="AC657" s="126" t="s">
        <v>50</v>
      </c>
      <c r="AD657" s="134"/>
      <c r="AF657" s="137"/>
      <c r="AG657" s="126"/>
      <c r="AH657" s="126"/>
      <c r="AI657" s="134"/>
      <c r="AJ657" s="126">
        <f t="shared" ca="1" si="3"/>
        <v>332</v>
      </c>
      <c r="AK657" s="126" t="e">
        <f t="shared" ca="1" si="29"/>
        <v>#NAME?</v>
      </c>
      <c r="AL657" s="124" t="s">
        <v>1945</v>
      </c>
      <c r="AM657" s="183">
        <v>45646</v>
      </c>
    </row>
    <row r="658" spans="1:39" ht="18.75" customHeight="1">
      <c r="A658" s="127" t="s">
        <v>114</v>
      </c>
      <c r="B658" s="125">
        <v>656</v>
      </c>
      <c r="C658" s="126" t="e">
        <f ca="1">IF(OR(H658&lt;&gt;"", J658&lt;&gt;"", O658&lt;&gt;""),
    _xludf.TEXTJOIN("-", TRUE,
        IF(H658="NO CONFORMIDAD", "NC", IF(H658="OBSERVACIÓN", "OB", "Error")),I658,
IF(O658="CORRECCIÓN", "C", IF(O658="ACCIÓN CORRECTIVA", "AC", IF(O658="ACCIÓN DE MEJORA", "AM","Error"))),
        VLOOKUP(E658, Opciones!A$1:B$13, 2, FALSE),
        VLOOKUP(M658, Opciones!D$1:E$92, 2, FALSE),
        YEAR(G658)
    ),
"")</f>
        <v>#NAME?</v>
      </c>
      <c r="D658" s="126" t="s">
        <v>115</v>
      </c>
      <c r="E658" s="96" t="s">
        <v>44</v>
      </c>
      <c r="F658" s="127" t="s">
        <v>1940</v>
      </c>
      <c r="G658" s="128">
        <v>45131</v>
      </c>
      <c r="H658" s="129" t="s">
        <v>45</v>
      </c>
      <c r="I658" s="187">
        <v>2</v>
      </c>
      <c r="J658" s="127" t="s">
        <v>1948</v>
      </c>
      <c r="K658" s="127" t="s">
        <v>1949</v>
      </c>
      <c r="L658" s="129" t="s">
        <v>417</v>
      </c>
      <c r="M658" s="129" t="s">
        <v>160</v>
      </c>
      <c r="N658" s="129" t="s">
        <v>50</v>
      </c>
      <c r="O658" s="126" t="s">
        <v>87</v>
      </c>
      <c r="P658" s="127" t="s">
        <v>1950</v>
      </c>
      <c r="Q658" s="175">
        <v>45691</v>
      </c>
      <c r="R658" s="130">
        <v>45807</v>
      </c>
      <c r="S658" s="131"/>
      <c r="T658" s="132"/>
      <c r="U658" s="124" t="s">
        <v>1951</v>
      </c>
      <c r="V658" s="124" t="s">
        <v>90</v>
      </c>
      <c r="W658" s="124">
        <v>1</v>
      </c>
      <c r="AA658" s="134"/>
      <c r="AB658" s="127" t="s">
        <v>114</v>
      </c>
      <c r="AC658" s="126" t="s">
        <v>50</v>
      </c>
      <c r="AD658" s="134"/>
      <c r="AF658" s="137"/>
      <c r="AG658" s="126"/>
      <c r="AH658" s="126"/>
      <c r="AI658" s="134"/>
      <c r="AJ658" s="126">
        <f t="shared" ca="1" si="3"/>
        <v>59</v>
      </c>
      <c r="AK658" s="126" t="e">
        <f t="shared" ca="1" si="29"/>
        <v>#NAME?</v>
      </c>
      <c r="AL658" s="124" t="s">
        <v>1945</v>
      </c>
      <c r="AM658" s="183">
        <v>45646</v>
      </c>
    </row>
    <row r="659" spans="1:39" ht="18.75" customHeight="1">
      <c r="A659" s="127" t="s">
        <v>114</v>
      </c>
      <c r="B659" s="125">
        <v>657</v>
      </c>
      <c r="C659" s="126" t="e">
        <f ca="1">IF(OR(H659&lt;&gt;"", J659&lt;&gt;"", O659&lt;&gt;""),
    _xludf.TEXTJOIN("-", TRUE,
        IF(H659="NO CONFORMIDAD", "NC", IF(H659="OBSERVACIÓN", "OB", "Error")),I659,
IF(O659="CORRECCIÓN", "C", IF(O659="ACCIÓN CORRECTIVA", "AC", IF(O659="ACCIÓN DE MEJORA", "AM","Error"))),
        VLOOKUP(E659, Opciones!A$1:B$13, 2, FALSE),
        VLOOKUP(M659, Opciones!D$1:E$92, 2, FALSE),
        YEAR(G659)
    ),
"")</f>
        <v>#NAME?</v>
      </c>
      <c r="D659" s="126" t="s">
        <v>115</v>
      </c>
      <c r="E659" s="96" t="s">
        <v>44</v>
      </c>
      <c r="F659" s="127" t="s">
        <v>1940</v>
      </c>
      <c r="G659" s="128">
        <v>45131</v>
      </c>
      <c r="H659" s="129" t="s">
        <v>290</v>
      </c>
      <c r="I659" s="187">
        <v>2</v>
      </c>
      <c r="J659" s="127" t="s">
        <v>1952</v>
      </c>
      <c r="K659" s="127" t="s">
        <v>1088</v>
      </c>
      <c r="L659" s="129" t="s">
        <v>417</v>
      </c>
      <c r="M659" s="129" t="s">
        <v>133</v>
      </c>
      <c r="N659" s="129" t="s">
        <v>50</v>
      </c>
      <c r="O659" s="126" t="s">
        <v>255</v>
      </c>
      <c r="P659" s="127" t="s">
        <v>1953</v>
      </c>
      <c r="Q659" s="175">
        <v>45691</v>
      </c>
      <c r="R659" s="130">
        <v>45807</v>
      </c>
      <c r="S659" s="131"/>
      <c r="T659" s="132"/>
      <c r="U659" s="124" t="s">
        <v>1951</v>
      </c>
      <c r="V659" s="124" t="s">
        <v>90</v>
      </c>
      <c r="W659" s="124">
        <v>1</v>
      </c>
      <c r="AA659" s="134"/>
      <c r="AB659" s="127" t="s">
        <v>114</v>
      </c>
      <c r="AC659" s="126" t="s">
        <v>50</v>
      </c>
      <c r="AD659" s="134"/>
      <c r="AF659" s="137"/>
      <c r="AG659" s="126"/>
      <c r="AH659" s="126"/>
      <c r="AI659" s="134"/>
      <c r="AJ659" s="126">
        <f t="shared" ca="1" si="3"/>
        <v>59</v>
      </c>
      <c r="AK659" s="126" t="e">
        <f t="shared" ca="1" si="29"/>
        <v>#NAME?</v>
      </c>
      <c r="AL659" s="124" t="s">
        <v>1945</v>
      </c>
      <c r="AM659" s="183">
        <v>45646</v>
      </c>
    </row>
    <row r="660" spans="1:39" ht="18.75" customHeight="1">
      <c r="A660" s="127" t="s">
        <v>114</v>
      </c>
      <c r="B660" s="125">
        <v>658</v>
      </c>
      <c r="C660" s="126" t="e">
        <f ca="1">IF(OR(H660&lt;&gt;"", J660&lt;&gt;"", O660&lt;&gt;""),
    _xludf.TEXTJOIN("-", TRUE,
        IF(H660="NO CONFORMIDAD", "NC", IF(H660="OBSERVACIÓN", "OB", "Error")),I660,
IF(O660="CORRECCIÓN", "C", IF(O660="ACCIÓN CORRECTIVA", "AC", IF(O660="ACCIÓN DE MEJORA", "AM","Error"))),
        VLOOKUP(E660, Opciones!A$1:B$13, 2, FALSE),
        VLOOKUP(M660, Opciones!D$1:E$92, 2, FALSE),
        YEAR(G660)
    ),
"")</f>
        <v>#NAME?</v>
      </c>
      <c r="D660" s="126" t="s">
        <v>115</v>
      </c>
      <c r="E660" s="96" t="s">
        <v>44</v>
      </c>
      <c r="F660" s="127" t="s">
        <v>1940</v>
      </c>
      <c r="G660" s="128">
        <v>45131</v>
      </c>
      <c r="H660" s="129" t="s">
        <v>45</v>
      </c>
      <c r="I660" s="187">
        <v>3</v>
      </c>
      <c r="J660" s="127" t="s">
        <v>1954</v>
      </c>
      <c r="K660" s="127" t="s">
        <v>1955</v>
      </c>
      <c r="L660" s="129" t="s">
        <v>417</v>
      </c>
      <c r="M660" s="129" t="s">
        <v>160</v>
      </c>
      <c r="N660" s="129" t="s">
        <v>50</v>
      </c>
      <c r="O660" s="126" t="s">
        <v>87</v>
      </c>
      <c r="P660" s="127" t="s">
        <v>1950</v>
      </c>
      <c r="Q660" s="175">
        <v>45691</v>
      </c>
      <c r="R660" s="130">
        <v>45807</v>
      </c>
      <c r="S660" s="131"/>
      <c r="T660" s="132"/>
      <c r="U660" s="124" t="s">
        <v>1956</v>
      </c>
      <c r="V660" s="124" t="s">
        <v>90</v>
      </c>
      <c r="W660" s="124">
        <v>1</v>
      </c>
      <c r="AA660" s="134"/>
      <c r="AB660" s="127" t="s">
        <v>114</v>
      </c>
      <c r="AC660" s="126" t="s">
        <v>50</v>
      </c>
      <c r="AD660" s="134"/>
      <c r="AF660" s="137"/>
      <c r="AG660" s="126"/>
      <c r="AH660" s="126"/>
      <c r="AI660" s="134"/>
      <c r="AJ660" s="126">
        <f t="shared" ca="1" si="3"/>
        <v>59</v>
      </c>
      <c r="AK660" s="126" t="e">
        <f t="shared" ca="1" si="29"/>
        <v>#NAME?</v>
      </c>
      <c r="AL660" s="124" t="s">
        <v>1945</v>
      </c>
      <c r="AM660" s="183">
        <v>45646</v>
      </c>
    </row>
    <row r="661" spans="1:39" ht="18.75" customHeight="1">
      <c r="A661" s="127" t="s">
        <v>114</v>
      </c>
      <c r="B661" s="125">
        <v>659</v>
      </c>
      <c r="C661" s="126" t="e">
        <f ca="1">IF(OR(H661&lt;&gt;"", J661&lt;&gt;"", O661&lt;&gt;""),
    _xludf.TEXTJOIN("-", TRUE,
        IF(H661="NO CONFORMIDAD", "NC", IF(H661="OBSERVACIÓN", "OB", "Error")),I661,
IF(O661="CORRECCIÓN", "C", IF(O661="ACCIÓN CORRECTIVA", "AC", IF(O661="ACCIÓN DE MEJORA", "AM","Error"))),
        VLOOKUP(E661, Opciones!A$1:B$13, 2, FALSE),
        VLOOKUP(M661, Opciones!D$1:E$92, 2, FALSE),
        YEAR(G661)
    ),
"")</f>
        <v>#NAME?</v>
      </c>
      <c r="D661" s="126" t="s">
        <v>115</v>
      </c>
      <c r="E661" s="96" t="s">
        <v>44</v>
      </c>
      <c r="F661" s="127" t="s">
        <v>1940</v>
      </c>
      <c r="G661" s="128">
        <v>45131</v>
      </c>
      <c r="H661" s="129" t="s">
        <v>45</v>
      </c>
      <c r="I661" s="187">
        <v>3</v>
      </c>
      <c r="J661" s="127" t="s">
        <v>1954</v>
      </c>
      <c r="K661" s="127" t="s">
        <v>1955</v>
      </c>
      <c r="L661" s="129" t="s">
        <v>417</v>
      </c>
      <c r="M661" s="129" t="s">
        <v>160</v>
      </c>
      <c r="N661" s="129" t="s">
        <v>50</v>
      </c>
      <c r="O661" s="126" t="s">
        <v>87</v>
      </c>
      <c r="P661" s="127" t="s">
        <v>1957</v>
      </c>
      <c r="Q661" s="175">
        <v>45691</v>
      </c>
      <c r="R661" s="130">
        <v>45807</v>
      </c>
      <c r="S661" s="131"/>
      <c r="T661" s="132"/>
      <c r="U661" s="124" t="s">
        <v>1944</v>
      </c>
      <c r="V661" s="124" t="s">
        <v>90</v>
      </c>
      <c r="W661" s="124">
        <v>1</v>
      </c>
      <c r="AA661" s="134"/>
      <c r="AB661" s="127" t="s">
        <v>114</v>
      </c>
      <c r="AC661" s="126" t="s">
        <v>50</v>
      </c>
      <c r="AD661" s="134"/>
      <c r="AF661" s="137"/>
      <c r="AG661" s="126"/>
      <c r="AH661" s="126"/>
      <c r="AI661" s="134"/>
      <c r="AJ661" s="126">
        <f t="shared" ca="1" si="3"/>
        <v>59</v>
      </c>
      <c r="AK661" s="126" t="e">
        <f t="shared" ca="1" si="29"/>
        <v>#NAME?</v>
      </c>
      <c r="AL661" s="124" t="s">
        <v>1945</v>
      </c>
      <c r="AM661" s="183">
        <v>45646</v>
      </c>
    </row>
    <row r="662" spans="1:39" ht="18.75" customHeight="1">
      <c r="A662" s="127" t="s">
        <v>114</v>
      </c>
      <c r="B662" s="125">
        <v>660</v>
      </c>
      <c r="C662" s="126" t="e">
        <f ca="1">IF(OR(H662&lt;&gt;"", J662&lt;&gt;"", O662&lt;&gt;""),
    _xludf.TEXTJOIN("-", TRUE,
        IF(H662="NO CONFORMIDAD", "NC", IF(H662="OBSERVACIÓN", "OB", "Error")),I662,
IF(O662="CORRECCIÓN", "C", IF(O662="ACCIÓN CORRECTIVA", "AC", IF(O662="ACCIÓN DE MEJORA", "AM","Error"))),
        VLOOKUP(E662, Opciones!A$1:B$13, 2, FALSE),
        VLOOKUP(M662, Opciones!D$1:E$92, 2, FALSE),
        YEAR(G662)
    ),
"")</f>
        <v>#NAME?</v>
      </c>
      <c r="D662" s="126" t="s">
        <v>115</v>
      </c>
      <c r="E662" s="96" t="s">
        <v>44</v>
      </c>
      <c r="F662" s="127" t="s">
        <v>1940</v>
      </c>
      <c r="G662" s="128">
        <v>45131</v>
      </c>
      <c r="H662" s="129" t="s">
        <v>45</v>
      </c>
      <c r="I662" s="187">
        <v>4</v>
      </c>
      <c r="J662" s="127" t="s">
        <v>1958</v>
      </c>
      <c r="K662" s="127" t="s">
        <v>1959</v>
      </c>
      <c r="L662" s="129" t="s">
        <v>417</v>
      </c>
      <c r="M662" s="129" t="s">
        <v>160</v>
      </c>
      <c r="N662" s="129" t="s">
        <v>50</v>
      </c>
      <c r="O662" s="126" t="s">
        <v>87</v>
      </c>
      <c r="P662" s="127" t="s">
        <v>1950</v>
      </c>
      <c r="Q662" s="175">
        <v>45691</v>
      </c>
      <c r="R662" s="130">
        <v>45807</v>
      </c>
      <c r="S662" s="131"/>
      <c r="T662" s="132"/>
      <c r="U662" s="124" t="s">
        <v>1951</v>
      </c>
      <c r="V662" s="124" t="s">
        <v>90</v>
      </c>
      <c r="W662" s="124">
        <v>1</v>
      </c>
      <c r="AA662" s="134"/>
      <c r="AB662" s="127" t="s">
        <v>114</v>
      </c>
      <c r="AC662" s="126" t="s">
        <v>50</v>
      </c>
      <c r="AD662" s="134"/>
      <c r="AF662" s="137"/>
      <c r="AG662" s="126"/>
      <c r="AH662" s="126"/>
      <c r="AI662" s="134"/>
      <c r="AJ662" s="126">
        <f t="shared" ca="1" si="3"/>
        <v>59</v>
      </c>
      <c r="AK662" s="126" t="e">
        <f t="shared" ca="1" si="29"/>
        <v>#NAME?</v>
      </c>
      <c r="AL662" s="124" t="s">
        <v>1945</v>
      </c>
      <c r="AM662" s="183">
        <v>45646</v>
      </c>
    </row>
    <row r="663" spans="1:39" ht="18.75" customHeight="1">
      <c r="A663" s="127" t="s">
        <v>114</v>
      </c>
      <c r="B663" s="125">
        <v>661</v>
      </c>
      <c r="C663" s="126" t="e">
        <f ca="1">IF(OR(H663&lt;&gt;"", J663&lt;&gt;"", O663&lt;&gt;""),
    _xludf.TEXTJOIN("-", TRUE,
        IF(H663="NO CONFORMIDAD", "NC", IF(H663="OBSERVACIÓN", "OB", "Error")),I663,
IF(O663="CORRECCIÓN", "C", IF(O663="ACCIÓN CORRECTIVA", "AC", IF(O663="ACCIÓN DE MEJORA", "AM","Error"))),
        VLOOKUP(E663, Opciones!A$1:B$13, 2, FALSE),
        VLOOKUP(M663, Opciones!D$1:E$92, 2, FALSE),
        YEAR(G663)
    ),
"")</f>
        <v>#NAME?</v>
      </c>
      <c r="D663" s="126" t="s">
        <v>115</v>
      </c>
      <c r="E663" s="96" t="s">
        <v>44</v>
      </c>
      <c r="F663" s="127" t="s">
        <v>1940</v>
      </c>
      <c r="G663" s="128">
        <v>45131</v>
      </c>
      <c r="H663" s="129" t="s">
        <v>45</v>
      </c>
      <c r="I663" s="187">
        <v>4</v>
      </c>
      <c r="J663" s="127" t="s">
        <v>1960</v>
      </c>
      <c r="K663" s="127" t="s">
        <v>1959</v>
      </c>
      <c r="L663" s="129" t="s">
        <v>417</v>
      </c>
      <c r="M663" s="129" t="s">
        <v>160</v>
      </c>
      <c r="N663" s="129" t="s">
        <v>50</v>
      </c>
      <c r="O663" s="126" t="s">
        <v>87</v>
      </c>
      <c r="P663" s="127" t="s">
        <v>1961</v>
      </c>
      <c r="Q663" s="175">
        <v>45691</v>
      </c>
      <c r="R663" s="130">
        <v>46080</v>
      </c>
      <c r="S663" s="131"/>
      <c r="T663" s="132"/>
      <c r="U663" s="124" t="s">
        <v>1947</v>
      </c>
      <c r="V663" s="124" t="s">
        <v>90</v>
      </c>
      <c r="W663" s="124">
        <v>7</v>
      </c>
      <c r="AA663" s="134"/>
      <c r="AB663" s="127" t="s">
        <v>114</v>
      </c>
      <c r="AC663" s="126" t="s">
        <v>50</v>
      </c>
      <c r="AD663" s="134"/>
      <c r="AF663" s="137"/>
      <c r="AG663" s="126"/>
      <c r="AH663" s="126"/>
      <c r="AI663" s="134"/>
      <c r="AJ663" s="126">
        <f t="shared" ca="1" si="3"/>
        <v>332</v>
      </c>
      <c r="AK663" s="126" t="e">
        <f t="shared" ca="1" si="29"/>
        <v>#NAME?</v>
      </c>
      <c r="AL663" s="124" t="s">
        <v>1945</v>
      </c>
      <c r="AM663" s="183">
        <v>45646</v>
      </c>
    </row>
    <row r="664" spans="1:39" ht="18.75" customHeight="1">
      <c r="A664" s="127" t="s">
        <v>114</v>
      </c>
      <c r="B664" s="125">
        <v>662</v>
      </c>
      <c r="C664" s="126" t="e">
        <f ca="1">IF(OR(H664&lt;&gt;"", J664&lt;&gt;"", O664&lt;&gt;""),
    _xludf.TEXTJOIN("-", TRUE,
        IF(H664="NO CONFORMIDAD", "NC", IF(H664="OBSERVACIÓN", "OB", "Error")),I664,
IF(O664="CORRECCIÓN", "C", IF(O664="ACCIÓN CORRECTIVA", "AC", IF(O664="ACCIÓN DE MEJORA", "AM","Error"))),
        VLOOKUP(E664, Opciones!A$1:B$13, 2, FALSE),
        VLOOKUP(M664, Opciones!D$1:E$92, 2, FALSE),
        YEAR(G664)
    ),
"")</f>
        <v>#NAME?</v>
      </c>
      <c r="D664" s="126" t="s">
        <v>115</v>
      </c>
      <c r="E664" s="96" t="s">
        <v>44</v>
      </c>
      <c r="F664" s="127" t="s">
        <v>1940</v>
      </c>
      <c r="G664" s="128">
        <v>45131</v>
      </c>
      <c r="H664" s="129" t="s">
        <v>45</v>
      </c>
      <c r="I664" s="187">
        <v>5</v>
      </c>
      <c r="J664" s="127" t="s">
        <v>1962</v>
      </c>
      <c r="K664" s="127" t="s">
        <v>1963</v>
      </c>
      <c r="L664" s="129" t="s">
        <v>417</v>
      </c>
      <c r="M664" s="129" t="s">
        <v>160</v>
      </c>
      <c r="N664" s="129" t="s">
        <v>50</v>
      </c>
      <c r="O664" s="126" t="s">
        <v>87</v>
      </c>
      <c r="P664" s="127" t="s">
        <v>1950</v>
      </c>
      <c r="Q664" s="175">
        <v>45691</v>
      </c>
      <c r="R664" s="130">
        <v>45807</v>
      </c>
      <c r="S664" s="131"/>
      <c r="T664" s="132"/>
      <c r="U664" s="124" t="s">
        <v>1951</v>
      </c>
      <c r="V664" s="124" t="s">
        <v>90</v>
      </c>
      <c r="W664" s="124">
        <v>1</v>
      </c>
      <c r="AA664" s="134"/>
      <c r="AB664" s="127" t="s">
        <v>114</v>
      </c>
      <c r="AC664" s="126" t="s">
        <v>50</v>
      </c>
      <c r="AD664" s="134"/>
      <c r="AF664" s="137"/>
      <c r="AG664" s="126"/>
      <c r="AH664" s="126"/>
      <c r="AI664" s="134"/>
      <c r="AJ664" s="126">
        <f t="shared" ca="1" si="3"/>
        <v>59</v>
      </c>
      <c r="AK664" s="126" t="e">
        <f t="shared" ca="1" si="29"/>
        <v>#NAME?</v>
      </c>
      <c r="AL664" s="124" t="s">
        <v>1945</v>
      </c>
      <c r="AM664" s="183">
        <v>45646</v>
      </c>
    </row>
    <row r="665" spans="1:39" ht="18.75" customHeight="1">
      <c r="A665" s="127" t="s">
        <v>114</v>
      </c>
      <c r="B665" s="125">
        <v>663</v>
      </c>
      <c r="C665" s="126" t="e">
        <f ca="1">IF(OR(H665&lt;&gt;"", J665&lt;&gt;"", O665&lt;&gt;""),
    _xludf.TEXTJOIN("-", TRUE,
        IF(H665="NO CONFORMIDAD", "NC", IF(H665="OBSERVACIÓN", "OB", "Error")),I665,
IF(O665="CORRECCIÓN", "C", IF(O665="ACCIÓN CORRECTIVA", "AC", IF(O665="ACCIÓN DE MEJORA", "AM","Error"))),
        VLOOKUP(E665, Opciones!A$1:B$13, 2, FALSE),
        VLOOKUP(M665, Opciones!D$1:E$92, 2, FALSE),
        YEAR(G665)
    ),
"")</f>
        <v>#NAME?</v>
      </c>
      <c r="D665" s="126" t="s">
        <v>115</v>
      </c>
      <c r="E665" s="96" t="s">
        <v>44</v>
      </c>
      <c r="F665" s="127" t="s">
        <v>1940</v>
      </c>
      <c r="G665" s="128">
        <v>45131</v>
      </c>
      <c r="H665" s="129" t="s">
        <v>45</v>
      </c>
      <c r="I665" s="187">
        <v>5</v>
      </c>
      <c r="J665" s="127" t="s">
        <v>1962</v>
      </c>
      <c r="K665" s="127" t="s">
        <v>1963</v>
      </c>
      <c r="L665" s="129" t="s">
        <v>417</v>
      </c>
      <c r="M665" s="129" t="s">
        <v>160</v>
      </c>
      <c r="N665" s="129" t="s">
        <v>50</v>
      </c>
      <c r="O665" s="126" t="s">
        <v>87</v>
      </c>
      <c r="P665" s="127" t="s">
        <v>1964</v>
      </c>
      <c r="Q665" s="175">
        <v>45691</v>
      </c>
      <c r="R665" s="130">
        <v>46142</v>
      </c>
      <c r="S665" s="131"/>
      <c r="T665" s="132"/>
      <c r="U665" s="124" t="s">
        <v>1947</v>
      </c>
      <c r="V665" s="124" t="s">
        <v>90</v>
      </c>
      <c r="W665" s="124">
        <v>7</v>
      </c>
      <c r="AA665" s="134"/>
      <c r="AB665" s="127" t="s">
        <v>114</v>
      </c>
      <c r="AC665" s="126" t="s">
        <v>50</v>
      </c>
      <c r="AD665" s="134"/>
      <c r="AF665" s="137"/>
      <c r="AG665" s="126"/>
      <c r="AH665" s="126"/>
      <c r="AI665" s="134"/>
      <c r="AJ665" s="126">
        <f t="shared" ca="1" si="3"/>
        <v>394</v>
      </c>
      <c r="AK665" s="126" t="e">
        <f t="shared" ca="1" si="29"/>
        <v>#NAME?</v>
      </c>
      <c r="AL665" s="124" t="s">
        <v>1945</v>
      </c>
      <c r="AM665" s="183">
        <v>45646</v>
      </c>
    </row>
    <row r="666" spans="1:39" ht="18.75" customHeight="1">
      <c r="A666" s="127" t="s">
        <v>114</v>
      </c>
      <c r="B666" s="125">
        <v>664</v>
      </c>
      <c r="C666" s="126" t="e">
        <f ca="1">IF(OR(H666&lt;&gt;"", J666&lt;&gt;"", O666&lt;&gt;""),
    _xludf.TEXTJOIN("-", TRUE,
        IF(H666="NO CONFORMIDAD", "NC", IF(H666="OBSERVACIÓN", "OB", "Error")),I666,
IF(O666="CORRECCIÓN", "C", IF(O666="ACCIÓN CORRECTIVA", "AC", IF(O666="ACCIÓN DE MEJORA", "AM","Error"))),
        VLOOKUP(E666, Opciones!A$1:B$13, 2, FALSE),
        VLOOKUP(M666, Opciones!D$1:E$92, 2, FALSE),
        YEAR(G666)
    ),
"")</f>
        <v>#NAME?</v>
      </c>
      <c r="D666" s="126" t="s">
        <v>115</v>
      </c>
      <c r="E666" s="96" t="s">
        <v>44</v>
      </c>
      <c r="F666" s="127" t="s">
        <v>1940</v>
      </c>
      <c r="G666" s="128">
        <v>45131</v>
      </c>
      <c r="H666" s="129" t="s">
        <v>45</v>
      </c>
      <c r="I666" s="187">
        <v>6</v>
      </c>
      <c r="J666" s="127" t="s">
        <v>1965</v>
      </c>
      <c r="K666" s="127" t="s">
        <v>1966</v>
      </c>
      <c r="L666" s="129" t="s">
        <v>417</v>
      </c>
      <c r="M666" s="129" t="s">
        <v>160</v>
      </c>
      <c r="N666" s="129" t="s">
        <v>50</v>
      </c>
      <c r="O666" s="126" t="s">
        <v>87</v>
      </c>
      <c r="P666" s="127" t="s">
        <v>1950</v>
      </c>
      <c r="Q666" s="175">
        <v>45691</v>
      </c>
      <c r="R666" s="130">
        <v>45807</v>
      </c>
      <c r="S666" s="131"/>
      <c r="T666" s="132"/>
      <c r="U666" s="124" t="s">
        <v>1951</v>
      </c>
      <c r="V666" s="124" t="s">
        <v>90</v>
      </c>
      <c r="W666" s="124">
        <v>1</v>
      </c>
      <c r="AA666" s="134"/>
      <c r="AB666" s="127" t="s">
        <v>114</v>
      </c>
      <c r="AC666" s="126" t="s">
        <v>50</v>
      </c>
      <c r="AD666" s="134"/>
      <c r="AF666" s="137"/>
      <c r="AG666" s="126"/>
      <c r="AH666" s="126"/>
      <c r="AI666" s="134"/>
      <c r="AJ666" s="126">
        <f t="shared" ca="1" si="3"/>
        <v>59</v>
      </c>
      <c r="AK666" s="126" t="e">
        <f t="shared" ca="1" si="29"/>
        <v>#NAME?</v>
      </c>
      <c r="AL666" s="124" t="s">
        <v>1945</v>
      </c>
      <c r="AM666" s="183">
        <v>45646</v>
      </c>
    </row>
    <row r="667" spans="1:39" ht="18.75" customHeight="1">
      <c r="A667" s="127" t="s">
        <v>114</v>
      </c>
      <c r="B667" s="125">
        <v>665</v>
      </c>
      <c r="C667" s="126" t="e">
        <f ca="1">IF(OR(H667&lt;&gt;"", J667&lt;&gt;"", O667&lt;&gt;""),
    _xludf.TEXTJOIN("-", TRUE,
        IF(H667="NO CONFORMIDAD", "NC", IF(H667="OBSERVACIÓN", "OB", "Error")),I667,
IF(O667="CORRECCIÓN", "C", IF(O667="ACCIÓN CORRECTIVA", "AC", IF(O667="ACCIÓN DE MEJORA", "AM","Error"))),
        VLOOKUP(E667, Opciones!A$1:B$13, 2, FALSE),
        VLOOKUP(M667, Opciones!D$1:E$92, 2, FALSE),
        YEAR(G667)
    ),
"")</f>
        <v>#NAME?</v>
      </c>
      <c r="D667" s="126" t="s">
        <v>115</v>
      </c>
      <c r="E667" s="96" t="s">
        <v>44</v>
      </c>
      <c r="F667" s="127" t="s">
        <v>1940</v>
      </c>
      <c r="G667" s="128">
        <v>45131</v>
      </c>
      <c r="H667" s="129" t="s">
        <v>45</v>
      </c>
      <c r="I667" s="187">
        <v>6</v>
      </c>
      <c r="J667" s="127" t="s">
        <v>1965</v>
      </c>
      <c r="K667" s="127" t="s">
        <v>1966</v>
      </c>
      <c r="L667" s="129" t="s">
        <v>417</v>
      </c>
      <c r="M667" s="129" t="s">
        <v>160</v>
      </c>
      <c r="N667" s="129" t="s">
        <v>50</v>
      </c>
      <c r="O667" s="126" t="s">
        <v>87</v>
      </c>
      <c r="P667" s="127" t="s">
        <v>1967</v>
      </c>
      <c r="Q667" s="175">
        <v>45691</v>
      </c>
      <c r="R667" s="130">
        <v>45899</v>
      </c>
      <c r="S667" s="131"/>
      <c r="T667" s="132"/>
      <c r="U667" s="124" t="s">
        <v>1968</v>
      </c>
      <c r="V667" s="124" t="s">
        <v>90</v>
      </c>
      <c r="W667" s="124">
        <v>5</v>
      </c>
      <c r="AA667" s="134"/>
      <c r="AB667" s="127" t="s">
        <v>114</v>
      </c>
      <c r="AC667" s="126" t="s">
        <v>50</v>
      </c>
      <c r="AD667" s="134"/>
      <c r="AF667" s="137"/>
      <c r="AG667" s="126"/>
      <c r="AH667" s="126"/>
      <c r="AI667" s="134"/>
      <c r="AJ667" s="126">
        <f t="shared" ca="1" si="3"/>
        <v>151</v>
      </c>
      <c r="AK667" s="126" t="e">
        <f t="shared" ca="1" si="29"/>
        <v>#NAME?</v>
      </c>
      <c r="AL667" s="124" t="s">
        <v>1945</v>
      </c>
      <c r="AM667" s="183">
        <v>45646</v>
      </c>
    </row>
    <row r="668" spans="1:39" ht="18.75" customHeight="1">
      <c r="A668" s="127" t="s">
        <v>114</v>
      </c>
      <c r="B668" s="125">
        <v>666</v>
      </c>
      <c r="C668" s="126" t="e">
        <f ca="1">IF(OR(H668&lt;&gt;"", J668&lt;&gt;"", O668&lt;&gt;""),
    _xludf.TEXTJOIN("-", TRUE,
        IF(H668="NO CONFORMIDAD", "NC", IF(H668="OBSERVACIÓN", "OB", "Error")),I668,
IF(O668="CORRECCIÓN", "C", IF(O668="ACCIÓN CORRECTIVA", "AC", IF(O668="ACCIÓN DE MEJORA", "AM","Error"))),
        VLOOKUP(E668, Opciones!A$1:B$13, 2, FALSE),
        VLOOKUP(M668, Opciones!D$1:E$92, 2, FALSE),
        YEAR(G668)
    ),
"")</f>
        <v>#NAME?</v>
      </c>
      <c r="D668" s="126" t="s">
        <v>115</v>
      </c>
      <c r="E668" s="96" t="s">
        <v>44</v>
      </c>
      <c r="F668" s="127" t="s">
        <v>1940</v>
      </c>
      <c r="G668" s="128">
        <v>45131</v>
      </c>
      <c r="H668" s="129" t="s">
        <v>290</v>
      </c>
      <c r="I668" s="187">
        <v>4</v>
      </c>
      <c r="J668" s="127" t="s">
        <v>1969</v>
      </c>
      <c r="K668" s="127" t="s">
        <v>1088</v>
      </c>
      <c r="L668" s="129" t="s">
        <v>417</v>
      </c>
      <c r="M668" s="129" t="s">
        <v>160</v>
      </c>
      <c r="N668" s="129" t="s">
        <v>50</v>
      </c>
      <c r="O668" s="126" t="s">
        <v>87</v>
      </c>
      <c r="P668" s="127" t="s">
        <v>1970</v>
      </c>
      <c r="Q668" s="175">
        <v>45691</v>
      </c>
      <c r="R668" s="130">
        <v>46080</v>
      </c>
      <c r="S668" s="131"/>
      <c r="T668" s="132"/>
      <c r="U668" s="124" t="s">
        <v>1947</v>
      </c>
      <c r="V668" s="124" t="s">
        <v>90</v>
      </c>
      <c r="W668" s="124">
        <v>8</v>
      </c>
      <c r="AA668" s="134"/>
      <c r="AB668" s="127" t="s">
        <v>114</v>
      </c>
      <c r="AC668" s="126" t="s">
        <v>50</v>
      </c>
      <c r="AD668" s="134"/>
      <c r="AF668" s="137"/>
      <c r="AG668" s="126"/>
      <c r="AH668" s="126"/>
      <c r="AI668" s="134"/>
      <c r="AJ668" s="126">
        <f t="shared" ca="1" si="3"/>
        <v>332</v>
      </c>
      <c r="AK668" s="126" t="e">
        <f t="shared" ca="1" si="29"/>
        <v>#NAME?</v>
      </c>
      <c r="AL668" s="124" t="s">
        <v>1945</v>
      </c>
      <c r="AM668" s="183">
        <v>45646</v>
      </c>
    </row>
    <row r="669" spans="1:39" ht="18.75" customHeight="1">
      <c r="A669" s="127" t="s">
        <v>114</v>
      </c>
      <c r="B669" s="125">
        <v>667</v>
      </c>
      <c r="C669" s="126" t="e">
        <f ca="1">IF(OR(H669&lt;&gt;"", J669&lt;&gt;"", O669&lt;&gt;""),
    _xludf.TEXTJOIN("-", TRUE,
        IF(H669="NO CONFORMIDAD", "NC", IF(H669="OBSERVACIÓN", "OB", "Error")),I669,
IF(O669="CORRECCIÓN", "C", IF(O669="ACCIÓN CORRECTIVA", "AC", IF(O669="ACCIÓN DE MEJORA", "AM","Error"))),
        VLOOKUP(E669, Opciones!A$1:B$13, 2, FALSE),
        VLOOKUP(M669, Opciones!D$1:E$92, 2, FALSE),
        YEAR(G669)
    ),
"")</f>
        <v>#NAME?</v>
      </c>
      <c r="D669" s="126" t="s">
        <v>115</v>
      </c>
      <c r="E669" s="96" t="s">
        <v>44</v>
      </c>
      <c r="F669" s="127" t="s">
        <v>1940</v>
      </c>
      <c r="G669" s="128">
        <v>45131</v>
      </c>
      <c r="H669" s="129" t="s">
        <v>45</v>
      </c>
      <c r="I669" s="187">
        <v>7</v>
      </c>
      <c r="J669" s="127" t="s">
        <v>1971</v>
      </c>
      <c r="K669" s="127" t="s">
        <v>1972</v>
      </c>
      <c r="L669" s="129" t="s">
        <v>417</v>
      </c>
      <c r="M669" s="129" t="s">
        <v>160</v>
      </c>
      <c r="N669" s="129" t="s">
        <v>50</v>
      </c>
      <c r="O669" s="126" t="s">
        <v>87</v>
      </c>
      <c r="P669" s="127" t="s">
        <v>1973</v>
      </c>
      <c r="Q669" s="175">
        <v>45691</v>
      </c>
      <c r="R669" s="130">
        <v>46080</v>
      </c>
      <c r="S669" s="131"/>
      <c r="T669" s="132"/>
      <c r="U669" s="124" t="s">
        <v>1947</v>
      </c>
      <c r="V669" s="124" t="s">
        <v>90</v>
      </c>
      <c r="W669" s="124">
        <v>7</v>
      </c>
      <c r="AA669" s="134"/>
      <c r="AB669" s="127" t="s">
        <v>114</v>
      </c>
      <c r="AC669" s="126" t="s">
        <v>50</v>
      </c>
      <c r="AD669" s="134"/>
      <c r="AF669" s="137"/>
      <c r="AG669" s="126"/>
      <c r="AH669" s="126"/>
      <c r="AI669" s="134"/>
      <c r="AJ669" s="126">
        <f t="shared" ca="1" si="3"/>
        <v>332</v>
      </c>
      <c r="AK669" s="126" t="e">
        <f t="shared" ca="1" si="29"/>
        <v>#NAME?</v>
      </c>
      <c r="AL669" s="124" t="s">
        <v>1945</v>
      </c>
      <c r="AM669" s="183">
        <v>45646</v>
      </c>
    </row>
    <row r="670" spans="1:39" ht="18.75" customHeight="1">
      <c r="A670" s="127" t="s">
        <v>114</v>
      </c>
      <c r="B670" s="125">
        <v>668</v>
      </c>
      <c r="C670" s="126" t="e">
        <f ca="1">IF(OR(H670&lt;&gt;"", J670&lt;&gt;"", O670&lt;&gt;""),
    _xludf.TEXTJOIN("-", TRUE,
        IF(H670="NO CONFORMIDAD", "NC", IF(H670="OBSERVACIÓN", "OB", "Error")),I670,
IF(O670="CORRECCIÓN", "C", IF(O670="ACCIÓN CORRECTIVA", "AC", IF(O670="ACCIÓN DE MEJORA", "AM","Error"))),
        VLOOKUP(E670, Opciones!A$1:B$13, 2, FALSE),
        VLOOKUP(M670, Opciones!D$1:E$92, 2, FALSE),
        YEAR(G670)
    ),
"")</f>
        <v>#NAME?</v>
      </c>
      <c r="D670" s="126" t="s">
        <v>115</v>
      </c>
      <c r="E670" s="96" t="s">
        <v>44</v>
      </c>
      <c r="F670" s="127" t="s">
        <v>1940</v>
      </c>
      <c r="G670" s="128">
        <v>45131</v>
      </c>
      <c r="H670" s="129" t="s">
        <v>45</v>
      </c>
      <c r="I670" s="187">
        <v>8</v>
      </c>
      <c r="J670" s="127" t="s">
        <v>1974</v>
      </c>
      <c r="K670" s="127" t="s">
        <v>1963</v>
      </c>
      <c r="L670" s="129" t="s">
        <v>417</v>
      </c>
      <c r="M670" s="129" t="s">
        <v>160</v>
      </c>
      <c r="N670" s="129" t="s">
        <v>50</v>
      </c>
      <c r="O670" s="126" t="s">
        <v>87</v>
      </c>
      <c r="P670" s="127" t="s">
        <v>1975</v>
      </c>
      <c r="Q670" s="175">
        <v>45691</v>
      </c>
      <c r="R670" s="130">
        <v>46080</v>
      </c>
      <c r="S670" s="131"/>
      <c r="T670" s="132"/>
      <c r="U670" s="124" t="s">
        <v>1947</v>
      </c>
      <c r="V670" s="124" t="s">
        <v>90</v>
      </c>
      <c r="W670" s="124">
        <v>7</v>
      </c>
      <c r="AA670" s="134"/>
      <c r="AB670" s="127" t="s">
        <v>114</v>
      </c>
      <c r="AC670" s="126" t="s">
        <v>50</v>
      </c>
      <c r="AD670" s="134"/>
      <c r="AF670" s="137"/>
      <c r="AG670" s="126"/>
      <c r="AH670" s="126"/>
      <c r="AI670" s="134"/>
      <c r="AJ670" s="126">
        <f t="shared" ca="1" si="3"/>
        <v>332</v>
      </c>
      <c r="AK670" s="126" t="e">
        <f t="shared" ca="1" si="29"/>
        <v>#NAME?</v>
      </c>
      <c r="AL670" s="124" t="s">
        <v>1945</v>
      </c>
      <c r="AM670" s="183">
        <v>45646</v>
      </c>
    </row>
    <row r="671" spans="1:39" ht="18.75" customHeight="1">
      <c r="A671" s="127" t="s">
        <v>114</v>
      </c>
      <c r="B671" s="125">
        <v>669</v>
      </c>
      <c r="C671" s="126" t="e">
        <f ca="1">IF(OR(H671&lt;&gt;"", J671&lt;&gt;"", O671&lt;&gt;""),
    _xludf.TEXTJOIN("-", TRUE,
        IF(H671="NO CONFORMIDAD", "NC", IF(H671="OBSERVACIÓN", "OB", "Error")),I671,
IF(O671="CORRECCIÓN", "C", IF(O671="ACCIÓN CORRECTIVA", "AC", IF(O671="ACCIÓN DE MEJORA", "AM","Error"))),
        VLOOKUP(E671, Opciones!A$1:B$13, 2, FALSE),
        VLOOKUP(M671, Opciones!D$1:E$92, 2, FALSE),
        YEAR(G671)
    ),
"")</f>
        <v>#NAME?</v>
      </c>
      <c r="D671" s="126" t="s">
        <v>115</v>
      </c>
      <c r="E671" s="96" t="s">
        <v>44</v>
      </c>
      <c r="F671" s="127" t="s">
        <v>1940</v>
      </c>
      <c r="G671" s="128">
        <v>45131</v>
      </c>
      <c r="H671" s="129" t="s">
        <v>45</v>
      </c>
      <c r="I671" s="187">
        <v>9</v>
      </c>
      <c r="J671" s="127" t="s">
        <v>1976</v>
      </c>
      <c r="K671" s="127" t="s">
        <v>1977</v>
      </c>
      <c r="L671" s="129" t="s">
        <v>417</v>
      </c>
      <c r="M671" s="129" t="s">
        <v>160</v>
      </c>
      <c r="N671" s="129" t="s">
        <v>50</v>
      </c>
      <c r="O671" s="126" t="s">
        <v>87</v>
      </c>
      <c r="P671" s="127" t="s">
        <v>1978</v>
      </c>
      <c r="Q671" s="175">
        <v>45691</v>
      </c>
      <c r="R671" s="130">
        <v>45807</v>
      </c>
      <c r="S671" s="131"/>
      <c r="T671" s="132"/>
      <c r="U671" s="124" t="s">
        <v>1956</v>
      </c>
      <c r="V671" s="124" t="s">
        <v>90</v>
      </c>
      <c r="W671" s="124">
        <v>1</v>
      </c>
      <c r="AA671" s="134"/>
      <c r="AB671" s="127" t="s">
        <v>114</v>
      </c>
      <c r="AC671" s="126" t="s">
        <v>50</v>
      </c>
      <c r="AD671" s="134"/>
      <c r="AF671" s="137"/>
      <c r="AG671" s="126"/>
      <c r="AH671" s="126"/>
      <c r="AI671" s="134"/>
      <c r="AJ671" s="126">
        <f t="shared" ca="1" si="3"/>
        <v>59</v>
      </c>
      <c r="AK671" s="126" t="e">
        <f t="shared" ca="1" si="29"/>
        <v>#NAME?</v>
      </c>
      <c r="AL671" s="124" t="s">
        <v>1945</v>
      </c>
      <c r="AM671" s="183">
        <v>45646</v>
      </c>
    </row>
    <row r="672" spans="1:39" ht="18.75" customHeight="1">
      <c r="A672" s="127" t="s">
        <v>114</v>
      </c>
      <c r="B672" s="125">
        <v>670</v>
      </c>
      <c r="C672" s="126" t="e">
        <f ca="1">IF(OR(H672&lt;&gt;"", J672&lt;&gt;"", O672&lt;&gt;""),
    _xludf.TEXTJOIN("-", TRUE,
        IF(H672="NO CONFORMIDAD", "NC", IF(H672="OBSERVACIÓN", "OB", "Error")),I672,
IF(O672="CORRECCIÓN", "C", IF(O672="ACCIÓN CORRECTIVA", "AC", IF(O672="ACCIÓN DE MEJORA", "AM","Error"))),
        VLOOKUP(E672, Opciones!A$1:B$13, 2, FALSE),
        VLOOKUP(M672, Opciones!D$1:E$92, 2, FALSE),
        YEAR(G672)
    ),
"")</f>
        <v>#NAME?</v>
      </c>
      <c r="D672" s="126" t="s">
        <v>115</v>
      </c>
      <c r="E672" s="96" t="s">
        <v>44</v>
      </c>
      <c r="F672" s="127" t="s">
        <v>1940</v>
      </c>
      <c r="G672" s="128">
        <v>45131</v>
      </c>
      <c r="H672" s="129" t="s">
        <v>45</v>
      </c>
      <c r="I672" s="187">
        <v>9</v>
      </c>
      <c r="J672" s="127" t="s">
        <v>1979</v>
      </c>
      <c r="K672" s="127" t="s">
        <v>1977</v>
      </c>
      <c r="L672" s="129" t="s">
        <v>417</v>
      </c>
      <c r="M672" s="129" t="s">
        <v>160</v>
      </c>
      <c r="N672" s="129" t="s">
        <v>50</v>
      </c>
      <c r="O672" s="126" t="s">
        <v>87</v>
      </c>
      <c r="P672" s="127" t="s">
        <v>1980</v>
      </c>
      <c r="Q672" s="175">
        <v>45691</v>
      </c>
      <c r="R672" s="130">
        <v>46080</v>
      </c>
      <c r="S672" s="131"/>
      <c r="T672" s="132"/>
      <c r="U672" s="124" t="s">
        <v>1981</v>
      </c>
      <c r="V672" s="124" t="s">
        <v>90</v>
      </c>
      <c r="W672" s="124">
        <v>3</v>
      </c>
      <c r="AA672" s="134"/>
      <c r="AB672" s="127" t="s">
        <v>114</v>
      </c>
      <c r="AC672" s="126" t="s">
        <v>50</v>
      </c>
      <c r="AD672" s="134"/>
      <c r="AF672" s="137"/>
      <c r="AG672" s="126"/>
      <c r="AH672" s="126"/>
      <c r="AI672" s="134"/>
      <c r="AJ672" s="126">
        <f t="shared" ca="1" si="3"/>
        <v>332</v>
      </c>
      <c r="AK672" s="126" t="e">
        <f t="shared" ca="1" si="29"/>
        <v>#NAME?</v>
      </c>
      <c r="AL672" s="124" t="s">
        <v>1945</v>
      </c>
      <c r="AM672" s="183">
        <v>45646</v>
      </c>
    </row>
    <row r="673" spans="1:39" ht="18.75" customHeight="1">
      <c r="A673" s="127" t="s">
        <v>114</v>
      </c>
      <c r="B673" s="125">
        <v>671</v>
      </c>
      <c r="C673" s="126" t="e">
        <f ca="1">IF(OR(H673&lt;&gt;"", J673&lt;&gt;"", O673&lt;&gt;""),
    _xludf.TEXTJOIN("-", TRUE,
        IF(H673="NO CONFORMIDAD", "NC", IF(H673="OBSERVACIÓN", "OB", "Error")),I673,
IF(O673="CORRECCIÓN", "C", IF(O673="ACCIÓN CORRECTIVA", "AC", IF(O673="ACCIÓN DE MEJORA", "AM","Error"))),
        VLOOKUP(E673, Opciones!A$1:B$13, 2, FALSE),
        VLOOKUP(M673, Opciones!D$1:E$92, 2, FALSE),
        YEAR(G673)
    ),
"")</f>
        <v>#NAME?</v>
      </c>
      <c r="D673" s="126" t="s">
        <v>115</v>
      </c>
      <c r="E673" s="96" t="s">
        <v>44</v>
      </c>
      <c r="F673" s="127" t="s">
        <v>1940</v>
      </c>
      <c r="G673" s="128">
        <v>45131</v>
      </c>
      <c r="H673" s="129" t="s">
        <v>45</v>
      </c>
      <c r="I673" s="187">
        <v>10</v>
      </c>
      <c r="J673" s="127" t="s">
        <v>1982</v>
      </c>
      <c r="K673" s="127" t="s">
        <v>1983</v>
      </c>
      <c r="L673" s="129" t="s">
        <v>417</v>
      </c>
      <c r="M673" s="129" t="s">
        <v>160</v>
      </c>
      <c r="N673" s="129" t="s">
        <v>50</v>
      </c>
      <c r="O673" s="126" t="s">
        <v>87</v>
      </c>
      <c r="P673" s="127" t="s">
        <v>1984</v>
      </c>
      <c r="Q673" s="175">
        <v>45691</v>
      </c>
      <c r="R673" s="130">
        <v>46080</v>
      </c>
      <c r="S673" s="131"/>
      <c r="T673" s="132"/>
      <c r="U673" s="124" t="s">
        <v>1944</v>
      </c>
      <c r="V673" s="124" t="s">
        <v>90</v>
      </c>
      <c r="W673" s="124">
        <v>1</v>
      </c>
      <c r="AA673" s="134"/>
      <c r="AB673" s="127" t="s">
        <v>114</v>
      </c>
      <c r="AC673" s="126" t="s">
        <v>50</v>
      </c>
      <c r="AD673" s="134"/>
      <c r="AF673" s="137"/>
      <c r="AG673" s="126"/>
      <c r="AH673" s="126"/>
      <c r="AI673" s="134"/>
      <c r="AJ673" s="126">
        <f t="shared" ca="1" si="3"/>
        <v>332</v>
      </c>
      <c r="AK673" s="126" t="e">
        <f t="shared" ca="1" si="29"/>
        <v>#NAME?</v>
      </c>
      <c r="AL673" s="124" t="s">
        <v>1945</v>
      </c>
      <c r="AM673" s="183">
        <v>45646</v>
      </c>
    </row>
    <row r="674" spans="1:39" ht="18.75" customHeight="1">
      <c r="A674" s="127" t="s">
        <v>114</v>
      </c>
      <c r="B674" s="125">
        <v>672</v>
      </c>
      <c r="C674" s="126" t="e">
        <f ca="1">IF(OR(H674&lt;&gt;"", J674&lt;&gt;"", O674&lt;&gt;""),
    _xludf.TEXTJOIN("-", TRUE,
        IF(H674="NO CONFORMIDAD", "NC", IF(H674="OBSERVACIÓN", "OB", "Error")),I674,
IF(O674="CORRECCIÓN", "C", IF(O674="ACCIÓN CORRECTIVA", "AC", IF(O674="ACCIÓN DE MEJORA", "AM","Error"))),
        VLOOKUP(E674, Opciones!A$1:B$13, 2, FALSE),
        VLOOKUP(M674, Opciones!D$1:E$92, 2, FALSE),
        YEAR(G674)
    ),
"")</f>
        <v>#NAME?</v>
      </c>
      <c r="D674" s="126" t="s">
        <v>115</v>
      </c>
      <c r="E674" s="96" t="s">
        <v>44</v>
      </c>
      <c r="F674" s="127" t="s">
        <v>1940</v>
      </c>
      <c r="G674" s="128">
        <v>45131</v>
      </c>
      <c r="H674" s="129" t="s">
        <v>45</v>
      </c>
      <c r="I674" s="187">
        <v>11</v>
      </c>
      <c r="J674" s="127" t="s">
        <v>1985</v>
      </c>
      <c r="K674" s="127" t="s">
        <v>1986</v>
      </c>
      <c r="L674" s="129" t="s">
        <v>48</v>
      </c>
      <c r="M674" s="129" t="s">
        <v>1987</v>
      </c>
      <c r="N674" s="129" t="s">
        <v>50</v>
      </c>
      <c r="O674" s="126" t="s">
        <v>51</v>
      </c>
      <c r="P674" s="127" t="s">
        <v>1988</v>
      </c>
      <c r="Q674" s="175">
        <v>45691</v>
      </c>
      <c r="R674" s="130">
        <v>46080</v>
      </c>
      <c r="S674" s="131"/>
      <c r="T674" s="132"/>
      <c r="U674" s="124" t="s">
        <v>1989</v>
      </c>
      <c r="V674" s="124" t="s">
        <v>90</v>
      </c>
      <c r="W674" s="124" t="s">
        <v>1990</v>
      </c>
      <c r="AA674" s="134"/>
      <c r="AB674" s="127" t="s">
        <v>114</v>
      </c>
      <c r="AC674" s="126" t="s">
        <v>50</v>
      </c>
      <c r="AD674" s="134"/>
      <c r="AF674" s="137"/>
      <c r="AG674" s="126"/>
      <c r="AH674" s="126"/>
      <c r="AI674" s="134"/>
      <c r="AJ674" s="126">
        <f t="shared" ca="1" si="3"/>
        <v>332</v>
      </c>
      <c r="AK674" s="126" t="e">
        <f t="shared" ca="1" si="29"/>
        <v>#NAME?</v>
      </c>
      <c r="AL674" s="124" t="s">
        <v>1945</v>
      </c>
      <c r="AM674" s="183">
        <v>45646</v>
      </c>
    </row>
    <row r="675" spans="1:39" ht="18.75" customHeight="1">
      <c r="A675" s="127" t="s">
        <v>114</v>
      </c>
      <c r="B675" s="125">
        <v>673</v>
      </c>
      <c r="C675" s="126" t="e">
        <f ca="1">IF(OR(H675&lt;&gt;"", J675&lt;&gt;"", O675&lt;&gt;""),
    _xludf.TEXTJOIN("-", TRUE,
        IF(H675="NO CONFORMIDAD", "NC", IF(H675="OBSERVACIÓN", "OB", "Error")),I675,
IF(O675="CORRECCIÓN", "C", IF(O675="ACCIÓN CORRECTIVA", "AC", IF(O675="ACCIÓN DE MEJORA", "AM","Error"))),
        VLOOKUP(E675, Opciones!A$1:B$13, 2, FALSE),
        VLOOKUP(M675, Opciones!D$1:E$92, 2, FALSE),
        YEAR(G675)
    ),
"")</f>
        <v>#NAME?</v>
      </c>
      <c r="D675" s="126" t="s">
        <v>115</v>
      </c>
      <c r="E675" s="96" t="s">
        <v>44</v>
      </c>
      <c r="F675" s="127" t="s">
        <v>1940</v>
      </c>
      <c r="G675" s="128">
        <v>45131</v>
      </c>
      <c r="H675" s="129" t="s">
        <v>45</v>
      </c>
      <c r="I675" s="187">
        <v>11</v>
      </c>
      <c r="J675" s="127" t="s">
        <v>1991</v>
      </c>
      <c r="K675" s="127" t="s">
        <v>1992</v>
      </c>
      <c r="L675" s="129" t="s">
        <v>48</v>
      </c>
      <c r="M675" s="129" t="s">
        <v>1993</v>
      </c>
      <c r="N675" s="129" t="s">
        <v>50</v>
      </c>
      <c r="O675" s="126" t="s">
        <v>51</v>
      </c>
      <c r="P675" s="127" t="s">
        <v>1994</v>
      </c>
      <c r="Q675" s="175">
        <v>45691</v>
      </c>
      <c r="R675" s="130">
        <v>46080</v>
      </c>
      <c r="S675" s="131"/>
      <c r="T675" s="132"/>
      <c r="U675" s="124" t="s">
        <v>1995</v>
      </c>
      <c r="V675" s="124" t="s">
        <v>90</v>
      </c>
      <c r="W675" s="124" t="s">
        <v>1990</v>
      </c>
      <c r="AA675" s="134"/>
      <c r="AB675" s="127" t="s">
        <v>114</v>
      </c>
      <c r="AC675" s="126" t="s">
        <v>50</v>
      </c>
      <c r="AD675" s="134"/>
      <c r="AF675" s="137"/>
      <c r="AG675" s="126"/>
      <c r="AH675" s="126"/>
      <c r="AI675" s="134"/>
      <c r="AJ675" s="126">
        <f t="shared" ca="1" si="3"/>
        <v>332</v>
      </c>
      <c r="AK675" s="126" t="e">
        <f t="shared" ca="1" si="29"/>
        <v>#NAME?</v>
      </c>
      <c r="AL675" s="124" t="s">
        <v>1945</v>
      </c>
      <c r="AM675" s="183">
        <v>45646</v>
      </c>
    </row>
    <row r="676" spans="1:39" ht="18.75" customHeight="1">
      <c r="A676" s="127" t="s">
        <v>114</v>
      </c>
      <c r="B676" s="125">
        <v>674</v>
      </c>
      <c r="C676" s="126" t="e">
        <f ca="1">IF(OR(H676&lt;&gt;"", J676&lt;&gt;"", O676&lt;&gt;""),
    _xludf.TEXTJOIN("-", TRUE,
        IF(H676="NO CONFORMIDAD", "NC", IF(H676="OBSERVACIÓN", "OB", "Error")),I676,
IF(O676="CORRECCIÓN", "C", IF(O676="ACCIÓN CORRECTIVA", "AC", IF(O676="ACCIÓN DE MEJORA", "AM","Error"))),
        VLOOKUP(E676, Opciones!A$1:B$13, 2, FALSE),
        VLOOKUP(M676, Opciones!D$1:E$92, 2, FALSE),
        YEAR(G676)
    ),
"")</f>
        <v>#NAME?</v>
      </c>
      <c r="D676" s="126" t="s">
        <v>115</v>
      </c>
      <c r="E676" s="96" t="s">
        <v>44</v>
      </c>
      <c r="F676" s="127" t="s">
        <v>1940</v>
      </c>
      <c r="G676" s="128">
        <v>45131</v>
      </c>
      <c r="H676" s="129" t="s">
        <v>45</v>
      </c>
      <c r="I676" s="187">
        <v>11</v>
      </c>
      <c r="J676" s="127" t="s">
        <v>1996</v>
      </c>
      <c r="K676" s="127" t="s">
        <v>1997</v>
      </c>
      <c r="L676" s="129" t="s">
        <v>48</v>
      </c>
      <c r="M676" s="129" t="s">
        <v>1998</v>
      </c>
      <c r="N676" s="129" t="s">
        <v>50</v>
      </c>
      <c r="O676" s="126" t="s">
        <v>51</v>
      </c>
      <c r="P676" s="127" t="s">
        <v>1999</v>
      </c>
      <c r="Q676" s="175">
        <v>45691</v>
      </c>
      <c r="R676" s="130">
        <v>46080</v>
      </c>
      <c r="S676" s="131"/>
      <c r="T676" s="132"/>
      <c r="U676" s="124" t="s">
        <v>2000</v>
      </c>
      <c r="V676" s="124" t="s">
        <v>90</v>
      </c>
      <c r="W676" s="124" t="s">
        <v>1990</v>
      </c>
      <c r="AA676" s="134"/>
      <c r="AB676" s="127" t="s">
        <v>114</v>
      </c>
      <c r="AC676" s="126" t="s">
        <v>50</v>
      </c>
      <c r="AD676" s="134"/>
      <c r="AF676" s="137"/>
      <c r="AG676" s="126"/>
      <c r="AH676" s="126"/>
      <c r="AI676" s="134"/>
      <c r="AJ676" s="126">
        <f t="shared" ca="1" si="3"/>
        <v>332</v>
      </c>
      <c r="AK676" s="126" t="e">
        <f t="shared" ca="1" si="29"/>
        <v>#NAME?</v>
      </c>
      <c r="AL676" s="124" t="s">
        <v>1945</v>
      </c>
      <c r="AM676" s="183">
        <v>45646</v>
      </c>
    </row>
    <row r="677" spans="1:39" ht="18.75" customHeight="1">
      <c r="A677" s="127" t="s">
        <v>114</v>
      </c>
      <c r="B677" s="125">
        <v>675</v>
      </c>
      <c r="C677" s="126" t="e">
        <f ca="1">IF(OR(H677&lt;&gt;"", J677&lt;&gt;"", O677&lt;&gt;""),
    _xludf.TEXTJOIN("-", TRUE,
        IF(H677="NO CONFORMIDAD", "NC", IF(H677="OBSERVACIÓN", "OB", "Error")),I677,
IF(O677="CORRECCIÓN", "C", IF(O677="ACCIÓN CORRECTIVA", "AC", IF(O677="ACCIÓN DE MEJORA", "AM","Error"))),
        VLOOKUP(E677, Opciones!A$1:B$13, 2, FALSE),
        VLOOKUP(M677, Opciones!D$1:E$92, 2, FALSE),
        YEAR(G677)
    ),
"")</f>
        <v>#NAME?</v>
      </c>
      <c r="D677" s="126" t="s">
        <v>115</v>
      </c>
      <c r="E677" s="96" t="s">
        <v>44</v>
      </c>
      <c r="F677" s="127" t="s">
        <v>1940</v>
      </c>
      <c r="G677" s="128">
        <v>45131</v>
      </c>
      <c r="H677" s="129" t="s">
        <v>45</v>
      </c>
      <c r="I677" s="187">
        <v>11</v>
      </c>
      <c r="J677" s="127" t="s">
        <v>2001</v>
      </c>
      <c r="K677" s="127" t="s">
        <v>2002</v>
      </c>
      <c r="L677" s="129" t="s">
        <v>48</v>
      </c>
      <c r="M677" s="129" t="s">
        <v>2003</v>
      </c>
      <c r="N677" s="129" t="s">
        <v>50</v>
      </c>
      <c r="O677" s="126" t="s">
        <v>51</v>
      </c>
      <c r="P677" s="127" t="s">
        <v>2004</v>
      </c>
      <c r="Q677" s="175">
        <v>45691</v>
      </c>
      <c r="R677" s="130">
        <v>46080</v>
      </c>
      <c r="S677" s="131"/>
      <c r="T677" s="132"/>
      <c r="U677" s="124" t="s">
        <v>2005</v>
      </c>
      <c r="V677" s="124" t="s">
        <v>90</v>
      </c>
      <c r="W677" s="124" t="s">
        <v>2006</v>
      </c>
      <c r="AA677" s="134"/>
      <c r="AB677" s="127" t="s">
        <v>114</v>
      </c>
      <c r="AC677" s="126" t="s">
        <v>50</v>
      </c>
      <c r="AD677" s="134"/>
      <c r="AF677" s="137"/>
      <c r="AG677" s="126"/>
      <c r="AH677" s="126"/>
      <c r="AI677" s="134"/>
      <c r="AJ677" s="126">
        <f t="shared" ca="1" si="3"/>
        <v>332</v>
      </c>
      <c r="AK677" s="126" t="e">
        <f t="shared" ca="1" si="29"/>
        <v>#NAME?</v>
      </c>
      <c r="AL677" s="124" t="s">
        <v>1945</v>
      </c>
      <c r="AM677" s="183">
        <v>45646</v>
      </c>
    </row>
    <row r="678" spans="1:39" ht="18.75" customHeight="1">
      <c r="A678" s="127" t="s">
        <v>114</v>
      </c>
      <c r="B678" s="125">
        <v>676</v>
      </c>
      <c r="C678" s="126" t="e">
        <f ca="1">IF(OR(H678&lt;&gt;"", J678&lt;&gt;"", O678&lt;&gt;""),
    _xludf.TEXTJOIN("-", TRUE,
        IF(H678="NO CONFORMIDAD", "NC", IF(H678="OBSERVACIÓN", "OB", "Error")),I678,
IF(O678="CORRECCIÓN", "C", IF(O678="ACCIÓN CORRECTIVA", "AC", IF(O678="ACCIÓN DE MEJORA", "AM","Error"))),
        VLOOKUP(E678, Opciones!A$1:B$13, 2, FALSE),
        VLOOKUP(M678, Opciones!D$1:E$92, 2, FALSE),
        YEAR(G678)
    ),
"")</f>
        <v>#NAME?</v>
      </c>
      <c r="D678" s="126" t="s">
        <v>115</v>
      </c>
      <c r="E678" s="96" t="s">
        <v>44</v>
      </c>
      <c r="F678" s="127" t="s">
        <v>1940</v>
      </c>
      <c r="G678" s="128">
        <v>45131</v>
      </c>
      <c r="H678" s="129" t="s">
        <v>45</v>
      </c>
      <c r="I678" s="187">
        <v>11</v>
      </c>
      <c r="J678" s="127" t="s">
        <v>2007</v>
      </c>
      <c r="K678" s="127" t="s">
        <v>2008</v>
      </c>
      <c r="L678" s="129" t="s">
        <v>48</v>
      </c>
      <c r="M678" s="129" t="s">
        <v>1987</v>
      </c>
      <c r="N678" s="129" t="s">
        <v>50</v>
      </c>
      <c r="O678" s="126" t="s">
        <v>51</v>
      </c>
      <c r="P678" s="127" t="s">
        <v>2009</v>
      </c>
      <c r="Q678" s="175">
        <v>45691</v>
      </c>
      <c r="R678" s="130">
        <v>46080</v>
      </c>
      <c r="S678" s="131"/>
      <c r="T678" s="132"/>
      <c r="U678" s="124" t="s">
        <v>2010</v>
      </c>
      <c r="V678" s="124" t="s">
        <v>90</v>
      </c>
      <c r="W678" s="124" t="s">
        <v>1990</v>
      </c>
      <c r="AA678" s="134"/>
      <c r="AB678" s="127" t="s">
        <v>114</v>
      </c>
      <c r="AC678" s="126" t="s">
        <v>50</v>
      </c>
      <c r="AD678" s="134"/>
      <c r="AF678" s="137"/>
      <c r="AG678" s="126"/>
      <c r="AH678" s="126"/>
      <c r="AI678" s="134"/>
      <c r="AJ678" s="126">
        <f t="shared" ca="1" si="3"/>
        <v>332</v>
      </c>
      <c r="AK678" s="126" t="e">
        <f t="shared" ca="1" si="29"/>
        <v>#NAME?</v>
      </c>
      <c r="AL678" s="124" t="s">
        <v>1945</v>
      </c>
      <c r="AM678" s="183">
        <v>45646</v>
      </c>
    </row>
    <row r="679" spans="1:39" ht="18.75" customHeight="1">
      <c r="A679" s="127" t="s">
        <v>114</v>
      </c>
      <c r="B679" s="125">
        <v>677</v>
      </c>
      <c r="C679" s="126" t="e">
        <f ca="1">IF(OR(H679&lt;&gt;"", J679&lt;&gt;"", O679&lt;&gt;""),
    _xludf.TEXTJOIN("-", TRUE,
        IF(H679="NO CONFORMIDAD", "NC", IF(H679="OBSERVACIÓN", "OB", "Error")),I679,
IF(O679="CORRECCIÓN", "C", IF(O679="ACCIÓN CORRECTIVA", "AC", IF(O679="ACCIÓN DE MEJORA", "AM","Error"))),
        VLOOKUP(E679, Opciones!A$1:B$13, 2, FALSE),
        VLOOKUP(M679, Opciones!D$1:E$92, 2, FALSE),
        YEAR(G679)
    ),
"")</f>
        <v>#NAME?</v>
      </c>
      <c r="D679" s="126" t="s">
        <v>115</v>
      </c>
      <c r="E679" s="96" t="s">
        <v>44</v>
      </c>
      <c r="F679" s="127" t="s">
        <v>1940</v>
      </c>
      <c r="G679" s="128">
        <v>45131</v>
      </c>
      <c r="H679" s="129" t="s">
        <v>45</v>
      </c>
      <c r="I679" s="187">
        <v>11</v>
      </c>
      <c r="J679" s="127" t="s">
        <v>2011</v>
      </c>
      <c r="K679" s="127" t="s">
        <v>2012</v>
      </c>
      <c r="L679" s="129" t="s">
        <v>48</v>
      </c>
      <c r="M679" s="129" t="s">
        <v>2003</v>
      </c>
      <c r="N679" s="129" t="s">
        <v>50</v>
      </c>
      <c r="O679" s="126" t="s">
        <v>51</v>
      </c>
      <c r="P679" s="127" t="s">
        <v>2013</v>
      </c>
      <c r="Q679" s="175">
        <v>45691</v>
      </c>
      <c r="R679" s="130">
        <v>46080</v>
      </c>
      <c r="S679" s="131"/>
      <c r="T679" s="132"/>
      <c r="U679" s="124" t="s">
        <v>2014</v>
      </c>
      <c r="V679" s="124" t="s">
        <v>90</v>
      </c>
      <c r="W679" s="124">
        <v>1</v>
      </c>
      <c r="AA679" s="134"/>
      <c r="AB679" s="127" t="s">
        <v>114</v>
      </c>
      <c r="AC679" s="126" t="s">
        <v>50</v>
      </c>
      <c r="AD679" s="134"/>
      <c r="AF679" s="137"/>
      <c r="AG679" s="126"/>
      <c r="AH679" s="126"/>
      <c r="AI679" s="134"/>
      <c r="AJ679" s="126">
        <f t="shared" ca="1" si="3"/>
        <v>332</v>
      </c>
      <c r="AK679" s="126" t="e">
        <f t="shared" ca="1" si="29"/>
        <v>#NAME?</v>
      </c>
      <c r="AL679" s="124" t="s">
        <v>1945</v>
      </c>
      <c r="AM679" s="183">
        <v>45646</v>
      </c>
    </row>
    <row r="680" spans="1:39" ht="18.75" customHeight="1">
      <c r="A680" s="127" t="s">
        <v>114</v>
      </c>
      <c r="B680" s="125">
        <v>678</v>
      </c>
      <c r="C680" s="126" t="e">
        <f ca="1">IF(OR(H680&lt;&gt;"", J680&lt;&gt;"", O680&lt;&gt;""),
    _xludf.TEXTJOIN("-", TRUE,
        IF(H680="NO CONFORMIDAD", "NC", IF(H680="OBSERVACIÓN", "OB", "Error")),I680,
IF(O680="CORRECCIÓN", "C", IF(O680="ACCIÓN CORRECTIVA", "AC", IF(O680="ACCIÓN DE MEJORA", "AM","Error"))),
        VLOOKUP(E680, Opciones!A$1:B$13, 2, FALSE),
        VLOOKUP(M680, Opciones!D$1:E$92, 2, FALSE),
        YEAR(G680)
    ),
"")</f>
        <v>#NAME?</v>
      </c>
      <c r="D680" s="126" t="s">
        <v>115</v>
      </c>
      <c r="E680" s="96" t="s">
        <v>44</v>
      </c>
      <c r="F680" s="127" t="s">
        <v>1940</v>
      </c>
      <c r="G680" s="128">
        <v>45131</v>
      </c>
      <c r="H680" s="129" t="s">
        <v>45</v>
      </c>
      <c r="I680" s="187">
        <v>11</v>
      </c>
      <c r="J680" s="127" t="s">
        <v>2015</v>
      </c>
      <c r="K680" s="127" t="s">
        <v>2016</v>
      </c>
      <c r="L680" s="129" t="s">
        <v>48</v>
      </c>
      <c r="M680" s="129" t="s">
        <v>160</v>
      </c>
      <c r="N680" s="129" t="s">
        <v>50</v>
      </c>
      <c r="O680" s="126" t="s">
        <v>51</v>
      </c>
      <c r="P680" s="127" t="s">
        <v>2017</v>
      </c>
      <c r="Q680" s="175">
        <v>45691</v>
      </c>
      <c r="R680" s="130">
        <v>46080</v>
      </c>
      <c r="S680" s="131"/>
      <c r="T680" s="132"/>
      <c r="U680" s="124" t="s">
        <v>2018</v>
      </c>
      <c r="V680" s="124" t="s">
        <v>90</v>
      </c>
      <c r="W680" s="124">
        <v>1</v>
      </c>
      <c r="AA680" s="134"/>
      <c r="AB680" s="127" t="s">
        <v>114</v>
      </c>
      <c r="AC680" s="126" t="s">
        <v>50</v>
      </c>
      <c r="AD680" s="134"/>
      <c r="AF680" s="137"/>
      <c r="AG680" s="126"/>
      <c r="AH680" s="126"/>
      <c r="AI680" s="134"/>
      <c r="AJ680" s="126">
        <f t="shared" ca="1" si="3"/>
        <v>332</v>
      </c>
      <c r="AK680" s="126" t="e">
        <f t="shared" ca="1" si="29"/>
        <v>#NAME?</v>
      </c>
      <c r="AL680" s="124" t="s">
        <v>1945</v>
      </c>
      <c r="AM680" s="183">
        <v>45646</v>
      </c>
    </row>
    <row r="681" spans="1:39" ht="18.75" customHeight="1">
      <c r="A681" s="127" t="s">
        <v>114</v>
      </c>
      <c r="B681" s="125">
        <v>679</v>
      </c>
      <c r="C681" s="126" t="e">
        <f ca="1">IF(OR(H681&lt;&gt;"", J681&lt;&gt;"", O681&lt;&gt;""),
    _xludf.TEXTJOIN("-", TRUE,
        IF(H681="NO CONFORMIDAD", "NC", IF(H681="OBSERVACIÓN", "OB", "Error")),I681,
IF(O681="CORRECCIÓN", "C", IF(O681="ACCIÓN CORRECTIVA", "AC", IF(O681="ACCIÓN DE MEJORA", "AM","Error"))),
        VLOOKUP(E681, Opciones!A$1:B$13, 2, FALSE),
        VLOOKUP(M681, Opciones!D$1:E$92, 2, FALSE),
        YEAR(G681)
    ),
"")</f>
        <v>#NAME?</v>
      </c>
      <c r="D681" s="126" t="s">
        <v>115</v>
      </c>
      <c r="E681" s="96" t="s">
        <v>44</v>
      </c>
      <c r="F681" s="127" t="s">
        <v>1940</v>
      </c>
      <c r="G681" s="128">
        <v>45131</v>
      </c>
      <c r="H681" s="129" t="s">
        <v>45</v>
      </c>
      <c r="I681" s="187">
        <v>11</v>
      </c>
      <c r="J681" s="127" t="s">
        <v>2019</v>
      </c>
      <c r="K681" s="127" t="s">
        <v>2020</v>
      </c>
      <c r="L681" s="129" t="s">
        <v>48</v>
      </c>
      <c r="M681" s="129" t="s">
        <v>2003</v>
      </c>
      <c r="N681" s="129" t="s">
        <v>50</v>
      </c>
      <c r="O681" s="126" t="s">
        <v>87</v>
      </c>
      <c r="P681" s="127" t="s">
        <v>2021</v>
      </c>
      <c r="Q681" s="175">
        <v>45691</v>
      </c>
      <c r="R681" s="130">
        <v>46080</v>
      </c>
      <c r="S681" s="131"/>
      <c r="T681" s="132"/>
      <c r="U681" s="124" t="s">
        <v>2022</v>
      </c>
      <c r="V681" s="124" t="s">
        <v>90</v>
      </c>
      <c r="W681" s="124" t="s">
        <v>2023</v>
      </c>
      <c r="AA681" s="134"/>
      <c r="AB681" s="127" t="s">
        <v>114</v>
      </c>
      <c r="AC681" s="126" t="s">
        <v>50</v>
      </c>
      <c r="AD681" s="134"/>
      <c r="AF681" s="137"/>
      <c r="AG681" s="126"/>
      <c r="AH681" s="126"/>
      <c r="AI681" s="134"/>
      <c r="AJ681" s="126">
        <f t="shared" ca="1" si="3"/>
        <v>332</v>
      </c>
      <c r="AK681" s="126" t="e">
        <f t="shared" ca="1" si="29"/>
        <v>#NAME?</v>
      </c>
      <c r="AL681" s="124" t="s">
        <v>1945</v>
      </c>
      <c r="AM681" s="183">
        <v>45646</v>
      </c>
    </row>
    <row r="682" spans="1:39" ht="18.75" customHeight="1">
      <c r="A682" s="127" t="s">
        <v>114</v>
      </c>
      <c r="B682" s="125">
        <v>680</v>
      </c>
      <c r="C682" s="126" t="e">
        <f ca="1">IF(OR(H682&lt;&gt;"", J682&lt;&gt;"", O682&lt;&gt;""),
    _xludf.TEXTJOIN("-", TRUE,
        IF(H682="NO CONFORMIDAD", "NC", IF(H682="OBSERVACIÓN", "OB", "Error")),I682,
IF(O682="CORRECCIÓN", "C", IF(O682="ACCIÓN CORRECTIVA", "AC", IF(O682="ACCIÓN DE MEJORA", "AM","Error"))),
        VLOOKUP(E682, Opciones!A$1:B$13, 2, FALSE),
        VLOOKUP(M682, Opciones!D$1:E$92, 2, FALSE),
        YEAR(G682)
    ),
"")</f>
        <v>#NAME?</v>
      </c>
      <c r="D682" s="126" t="s">
        <v>115</v>
      </c>
      <c r="E682" s="96" t="s">
        <v>44</v>
      </c>
      <c r="F682" s="127" t="s">
        <v>1940</v>
      </c>
      <c r="G682" s="128">
        <v>45131</v>
      </c>
      <c r="H682" s="129" t="s">
        <v>45</v>
      </c>
      <c r="I682" s="187">
        <v>11</v>
      </c>
      <c r="J682" s="127" t="s">
        <v>2024</v>
      </c>
      <c r="K682" s="127" t="s">
        <v>2025</v>
      </c>
      <c r="L682" s="129" t="s">
        <v>48</v>
      </c>
      <c r="M682" s="129" t="s">
        <v>2026</v>
      </c>
      <c r="N682" s="129" t="s">
        <v>50</v>
      </c>
      <c r="O682" s="126" t="s">
        <v>51</v>
      </c>
      <c r="P682" s="127" t="s">
        <v>2027</v>
      </c>
      <c r="Q682" s="175">
        <v>45691</v>
      </c>
      <c r="R682" s="130">
        <v>46080</v>
      </c>
      <c r="S682" s="131"/>
      <c r="T682" s="132"/>
      <c r="U682" s="124" t="s">
        <v>2028</v>
      </c>
      <c r="V682" s="124" t="s">
        <v>90</v>
      </c>
      <c r="W682" s="124" t="s">
        <v>1990</v>
      </c>
      <c r="AA682" s="134"/>
      <c r="AB682" s="127" t="s">
        <v>114</v>
      </c>
      <c r="AC682" s="126" t="s">
        <v>50</v>
      </c>
      <c r="AD682" s="134"/>
      <c r="AF682" s="137"/>
      <c r="AG682" s="126"/>
      <c r="AH682" s="126"/>
      <c r="AI682" s="134"/>
      <c r="AJ682" s="126">
        <f t="shared" ca="1" si="3"/>
        <v>332</v>
      </c>
      <c r="AK682" s="126" t="e">
        <f t="shared" ca="1" si="29"/>
        <v>#NAME?</v>
      </c>
      <c r="AL682" s="124" t="s">
        <v>1945</v>
      </c>
      <c r="AM682" s="183">
        <v>45646</v>
      </c>
    </row>
    <row r="683" spans="1:39" ht="18.75" customHeight="1">
      <c r="A683" s="127" t="s">
        <v>114</v>
      </c>
      <c r="B683" s="125">
        <v>681</v>
      </c>
      <c r="C683" s="126" t="e">
        <f ca="1">IF(OR(H683&lt;&gt;"", J683&lt;&gt;"", O683&lt;&gt;""),
    _xludf.TEXTJOIN("-", TRUE,
        IF(H683="NO CONFORMIDAD", "NC", IF(H683="OBSERVACIÓN", "OB", "Error")),I683,
IF(O683="CORRECCIÓN", "C", IF(O683="ACCIÓN CORRECTIVA", "AC", IF(O683="ACCIÓN DE MEJORA", "AM","Error"))),
        VLOOKUP(E683, Opciones!A$1:B$13, 2, FALSE),
        VLOOKUP(M683, Opciones!D$1:E$92, 2, FALSE),
        YEAR(G683)
    ),
"")</f>
        <v>#NAME?</v>
      </c>
      <c r="D683" s="126" t="s">
        <v>115</v>
      </c>
      <c r="E683" s="96" t="s">
        <v>44</v>
      </c>
      <c r="F683" s="127" t="s">
        <v>1940</v>
      </c>
      <c r="G683" s="128">
        <v>45131</v>
      </c>
      <c r="H683" s="129" t="s">
        <v>45</v>
      </c>
      <c r="I683" s="187">
        <v>11</v>
      </c>
      <c r="J683" s="127" t="s">
        <v>2029</v>
      </c>
      <c r="K683" s="127" t="s">
        <v>2030</v>
      </c>
      <c r="L683" s="129" t="s">
        <v>48</v>
      </c>
      <c r="M683" s="129" t="s">
        <v>160</v>
      </c>
      <c r="N683" s="129" t="s">
        <v>50</v>
      </c>
      <c r="O683" s="126" t="s">
        <v>51</v>
      </c>
      <c r="P683" s="127" t="s">
        <v>2031</v>
      </c>
      <c r="Q683" s="175">
        <v>45691</v>
      </c>
      <c r="R683" s="130">
        <v>46080</v>
      </c>
      <c r="S683" s="131"/>
      <c r="T683" s="132"/>
      <c r="U683" s="124" t="s">
        <v>2032</v>
      </c>
      <c r="V683" s="124" t="s">
        <v>90</v>
      </c>
      <c r="W683" s="124">
        <v>1</v>
      </c>
      <c r="AA683" s="134"/>
      <c r="AB683" s="127" t="s">
        <v>114</v>
      </c>
      <c r="AC683" s="126" t="s">
        <v>50</v>
      </c>
      <c r="AD683" s="134"/>
      <c r="AF683" s="137"/>
      <c r="AG683" s="126"/>
      <c r="AH683" s="126"/>
      <c r="AI683" s="134"/>
      <c r="AJ683" s="126">
        <f t="shared" ca="1" si="3"/>
        <v>332</v>
      </c>
      <c r="AK683" s="126" t="e">
        <f t="shared" ca="1" si="29"/>
        <v>#NAME?</v>
      </c>
      <c r="AL683" s="124" t="s">
        <v>1945</v>
      </c>
      <c r="AM683" s="183">
        <v>45646</v>
      </c>
    </row>
    <row r="684" spans="1:39" ht="18.75" customHeight="1">
      <c r="A684" s="127" t="s">
        <v>114</v>
      </c>
      <c r="B684" s="125">
        <v>682</v>
      </c>
      <c r="C684" s="126" t="e">
        <f ca="1">IF(OR(H684&lt;&gt;"", J684&lt;&gt;"", O684&lt;&gt;""),
    _xludf.TEXTJOIN("-", TRUE,
        IF(H684="NO CONFORMIDAD", "NC", IF(H684="OBSERVACIÓN", "OB", "Error")),I684,
IF(O684="CORRECCIÓN", "C", IF(O684="ACCIÓN CORRECTIVA", "AC", IF(O684="ACCIÓN DE MEJORA", "AM","Error"))),
        VLOOKUP(E684, Opciones!A$1:B$13, 2, FALSE),
        VLOOKUP(M684, Opciones!D$1:E$92, 2, FALSE),
        YEAR(G684)
    ),
"")</f>
        <v>#NAME?</v>
      </c>
      <c r="D684" s="126" t="s">
        <v>115</v>
      </c>
      <c r="E684" s="96" t="s">
        <v>44</v>
      </c>
      <c r="F684" s="127" t="s">
        <v>1940</v>
      </c>
      <c r="G684" s="128">
        <v>45131</v>
      </c>
      <c r="H684" s="129" t="s">
        <v>45</v>
      </c>
      <c r="I684" s="187">
        <v>11</v>
      </c>
      <c r="J684" s="127" t="s">
        <v>2033</v>
      </c>
      <c r="K684" s="127" t="s">
        <v>2034</v>
      </c>
      <c r="L684" s="129" t="s">
        <v>48</v>
      </c>
      <c r="M684" s="129" t="s">
        <v>1987</v>
      </c>
      <c r="N684" s="129" t="s">
        <v>50</v>
      </c>
      <c r="O684" s="126" t="s">
        <v>51</v>
      </c>
      <c r="P684" s="127" t="s">
        <v>2035</v>
      </c>
      <c r="Q684" s="175">
        <v>45691</v>
      </c>
      <c r="R684" s="130">
        <v>46080</v>
      </c>
      <c r="S684" s="131"/>
      <c r="T684" s="132"/>
      <c r="U684" s="124" t="s">
        <v>2036</v>
      </c>
      <c r="V684" s="124" t="s">
        <v>90</v>
      </c>
      <c r="W684" s="124" t="s">
        <v>1990</v>
      </c>
      <c r="AA684" s="134"/>
      <c r="AB684" s="127" t="s">
        <v>114</v>
      </c>
      <c r="AC684" s="126" t="s">
        <v>50</v>
      </c>
      <c r="AD684" s="134"/>
      <c r="AF684" s="137"/>
      <c r="AG684" s="126"/>
      <c r="AH684" s="126"/>
      <c r="AI684" s="134"/>
      <c r="AJ684" s="126">
        <f t="shared" ca="1" si="3"/>
        <v>332</v>
      </c>
      <c r="AK684" s="126" t="e">
        <f t="shared" ca="1" si="29"/>
        <v>#NAME?</v>
      </c>
      <c r="AL684" s="124" t="s">
        <v>1945</v>
      </c>
      <c r="AM684" s="183">
        <v>45646</v>
      </c>
    </row>
    <row r="685" spans="1:39" ht="18.75" customHeight="1">
      <c r="A685" s="127" t="s">
        <v>114</v>
      </c>
      <c r="B685" s="125">
        <v>683</v>
      </c>
      <c r="C685" s="126" t="e">
        <f ca="1">IF(OR(H685&lt;&gt;"", J685&lt;&gt;"", O685&lt;&gt;""),
    _xludf.TEXTJOIN("-", TRUE,
        IF(H685="NO CONFORMIDAD", "NC", IF(H685="OBSERVACIÓN", "OB", "Error")),I685,
IF(O685="CORRECCIÓN", "C", IF(O685="ACCIÓN CORRECTIVA", "AC", IF(O685="ACCIÓN DE MEJORA", "AM","Error"))),
        VLOOKUP(E685, Opciones!A$1:B$13, 2, FALSE),
        VLOOKUP(M685, Opciones!D$1:E$92, 2, FALSE),
        YEAR(G685)
    ),
"")</f>
        <v>#NAME?</v>
      </c>
      <c r="D685" s="126" t="s">
        <v>115</v>
      </c>
      <c r="E685" s="96" t="s">
        <v>44</v>
      </c>
      <c r="F685" s="127" t="s">
        <v>1940</v>
      </c>
      <c r="G685" s="128">
        <v>45131</v>
      </c>
      <c r="H685" s="129" t="s">
        <v>45</v>
      </c>
      <c r="I685" s="187">
        <v>11</v>
      </c>
      <c r="J685" s="127" t="s">
        <v>2037</v>
      </c>
      <c r="K685" s="127" t="s">
        <v>2038</v>
      </c>
      <c r="L685" s="129" t="s">
        <v>48</v>
      </c>
      <c r="M685" s="129" t="s">
        <v>1998</v>
      </c>
      <c r="N685" s="129" t="s">
        <v>50</v>
      </c>
      <c r="O685" s="126" t="s">
        <v>51</v>
      </c>
      <c r="P685" s="127" t="s">
        <v>2039</v>
      </c>
      <c r="Q685" s="175">
        <v>45691</v>
      </c>
      <c r="R685" s="130">
        <v>46080</v>
      </c>
      <c r="S685" s="131"/>
      <c r="T685" s="132"/>
      <c r="U685" s="124" t="s">
        <v>2040</v>
      </c>
      <c r="V685" s="124" t="s">
        <v>90</v>
      </c>
      <c r="W685" s="124" t="s">
        <v>1990</v>
      </c>
      <c r="AA685" s="134"/>
      <c r="AB685" s="127" t="s">
        <v>114</v>
      </c>
      <c r="AC685" s="126" t="s">
        <v>50</v>
      </c>
      <c r="AD685" s="134"/>
      <c r="AF685" s="137"/>
      <c r="AG685" s="126"/>
      <c r="AH685" s="126"/>
      <c r="AI685" s="134"/>
      <c r="AJ685" s="126">
        <f t="shared" ca="1" si="3"/>
        <v>332</v>
      </c>
      <c r="AK685" s="126" t="e">
        <f t="shared" ca="1" si="29"/>
        <v>#NAME?</v>
      </c>
      <c r="AL685" s="124" t="s">
        <v>1945</v>
      </c>
      <c r="AM685" s="183">
        <v>45646</v>
      </c>
    </row>
    <row r="686" spans="1:39" ht="18.75" customHeight="1">
      <c r="A686" s="127" t="s">
        <v>114</v>
      </c>
      <c r="B686" s="125">
        <v>684</v>
      </c>
      <c r="C686" s="126" t="e">
        <f ca="1">IF(OR(H686&lt;&gt;"", J686&lt;&gt;"", O686&lt;&gt;""),
    _xludf.TEXTJOIN("-", TRUE,
        IF(H686="NO CONFORMIDAD", "NC", IF(H686="OBSERVACIÓN", "OB", "Error")),I686,
IF(O686="CORRECCIÓN", "C", IF(O686="ACCIÓN CORRECTIVA", "AC", IF(O686="ACCIÓN DE MEJORA", "AM","Error"))),
        VLOOKUP(E686, Opciones!A$1:B$13, 2, FALSE),
        VLOOKUP(M686, Opciones!D$1:E$92, 2, FALSE),
        YEAR(G686)
    ),
"")</f>
        <v>#NAME?</v>
      </c>
      <c r="D686" s="126" t="s">
        <v>115</v>
      </c>
      <c r="E686" s="96" t="s">
        <v>44</v>
      </c>
      <c r="F686" s="127" t="s">
        <v>1940</v>
      </c>
      <c r="G686" s="128">
        <v>45131</v>
      </c>
      <c r="H686" s="129" t="s">
        <v>45</v>
      </c>
      <c r="I686" s="187">
        <v>11</v>
      </c>
      <c r="J686" s="127" t="s">
        <v>2041</v>
      </c>
      <c r="K686" s="127" t="s">
        <v>2042</v>
      </c>
      <c r="L686" s="129" t="s">
        <v>48</v>
      </c>
      <c r="M686" s="129" t="s">
        <v>2026</v>
      </c>
      <c r="N686" s="129" t="s">
        <v>50</v>
      </c>
      <c r="O686" s="126" t="s">
        <v>51</v>
      </c>
      <c r="P686" s="127" t="s">
        <v>2043</v>
      </c>
      <c r="Q686" s="175">
        <v>45691</v>
      </c>
      <c r="R686" s="130">
        <v>46080</v>
      </c>
      <c r="S686" s="131"/>
      <c r="T686" s="132"/>
      <c r="U686" s="124" t="s">
        <v>2044</v>
      </c>
      <c r="V686" s="124" t="s">
        <v>90</v>
      </c>
      <c r="W686" s="124" t="s">
        <v>1990</v>
      </c>
      <c r="AA686" s="134"/>
      <c r="AB686" s="127" t="s">
        <v>114</v>
      </c>
      <c r="AC686" s="126" t="s">
        <v>50</v>
      </c>
      <c r="AD686" s="134"/>
      <c r="AF686" s="137"/>
      <c r="AG686" s="126"/>
      <c r="AH686" s="126"/>
      <c r="AI686" s="134"/>
      <c r="AJ686" s="126">
        <f t="shared" ca="1" si="3"/>
        <v>332</v>
      </c>
      <c r="AK686" s="126" t="e">
        <f t="shared" ca="1" si="29"/>
        <v>#NAME?</v>
      </c>
      <c r="AL686" s="124" t="s">
        <v>1945</v>
      </c>
      <c r="AM686" s="183">
        <v>45646</v>
      </c>
    </row>
    <row r="687" spans="1:39" ht="18.75" customHeight="1">
      <c r="A687" s="127" t="s">
        <v>114</v>
      </c>
      <c r="B687" s="125">
        <v>685</v>
      </c>
      <c r="C687" s="126" t="e">
        <f ca="1">IF(OR(H687&lt;&gt;"", J687&lt;&gt;"", O687&lt;&gt;""),
    _xludf.TEXTJOIN("-", TRUE,
        IF(H687="NO CONFORMIDAD", "NC", IF(H687="OBSERVACIÓN", "OB", "Error")),I687,
IF(O687="CORRECCIÓN", "C", IF(O687="ACCIÓN CORRECTIVA", "AC", IF(O687="ACCIÓN DE MEJORA", "AM","Error"))),
        VLOOKUP(E687, Opciones!A$1:B$13, 2, FALSE),
        VLOOKUP(M687, Opciones!D$1:E$92, 2, FALSE),
        YEAR(G687)
    ),
"")</f>
        <v>#NAME?</v>
      </c>
      <c r="D687" s="126" t="s">
        <v>115</v>
      </c>
      <c r="E687" s="96" t="s">
        <v>44</v>
      </c>
      <c r="F687" s="127" t="s">
        <v>1940</v>
      </c>
      <c r="G687" s="128">
        <v>45131</v>
      </c>
      <c r="H687" s="129" t="s">
        <v>45</v>
      </c>
      <c r="I687" s="187">
        <v>11</v>
      </c>
      <c r="J687" s="127" t="s">
        <v>2045</v>
      </c>
      <c r="K687" s="127" t="s">
        <v>2046</v>
      </c>
      <c r="L687" s="129" t="s">
        <v>48</v>
      </c>
      <c r="M687" s="129" t="s">
        <v>160</v>
      </c>
      <c r="N687" s="129" t="s">
        <v>50</v>
      </c>
      <c r="O687" s="126" t="s">
        <v>51</v>
      </c>
      <c r="P687" s="127" t="s">
        <v>2047</v>
      </c>
      <c r="Q687" s="175">
        <v>45691</v>
      </c>
      <c r="R687" s="130">
        <v>46080</v>
      </c>
      <c r="S687" s="131"/>
      <c r="T687" s="132"/>
      <c r="U687" s="124" t="s">
        <v>2048</v>
      </c>
      <c r="V687" s="124" t="s">
        <v>90</v>
      </c>
      <c r="W687" s="124">
        <v>1</v>
      </c>
      <c r="AA687" s="134"/>
      <c r="AB687" s="127" t="s">
        <v>114</v>
      </c>
      <c r="AC687" s="126" t="s">
        <v>50</v>
      </c>
      <c r="AD687" s="134"/>
      <c r="AF687" s="137"/>
      <c r="AG687" s="126"/>
      <c r="AH687" s="126"/>
      <c r="AI687" s="134"/>
      <c r="AJ687" s="126">
        <f t="shared" ca="1" si="3"/>
        <v>332</v>
      </c>
      <c r="AK687" s="126" t="e">
        <f t="shared" ca="1" si="29"/>
        <v>#NAME?</v>
      </c>
      <c r="AL687" s="124" t="s">
        <v>1945</v>
      </c>
      <c r="AM687" s="183">
        <v>45646</v>
      </c>
    </row>
    <row r="688" spans="1:39" ht="18.75" customHeight="1">
      <c r="A688" s="127" t="s">
        <v>114</v>
      </c>
      <c r="B688" s="125">
        <v>686</v>
      </c>
      <c r="C688" s="126" t="e">
        <f ca="1">IF(OR(H688&lt;&gt;"", J688&lt;&gt;"", O688&lt;&gt;""),
    _xludf.TEXTJOIN("-", TRUE,
        IF(H688="NO CONFORMIDAD", "NC", IF(H688="OBSERVACIÓN", "OB", "Error")),I688,
IF(O688="CORRECCIÓN", "C", IF(O688="ACCIÓN CORRECTIVA", "AC", IF(O688="ACCIÓN DE MEJORA", "AM","Error"))),
        VLOOKUP(E688, Opciones!A$1:B$13, 2, FALSE),
        VLOOKUP(M688, Opciones!D$1:E$92, 2, FALSE),
        YEAR(G688)
    ),
"")</f>
        <v>#NAME?</v>
      </c>
      <c r="D688" s="126" t="s">
        <v>115</v>
      </c>
      <c r="E688" s="96" t="s">
        <v>44</v>
      </c>
      <c r="F688" s="127" t="s">
        <v>1940</v>
      </c>
      <c r="G688" s="128">
        <v>45131</v>
      </c>
      <c r="H688" s="129" t="s">
        <v>45</v>
      </c>
      <c r="I688" s="187">
        <v>12</v>
      </c>
      <c r="J688" s="127" t="s">
        <v>2049</v>
      </c>
      <c r="K688" s="127" t="s">
        <v>2050</v>
      </c>
      <c r="L688" s="129" t="s">
        <v>48</v>
      </c>
      <c r="M688" s="129" t="s">
        <v>1429</v>
      </c>
      <c r="N688" s="129" t="s">
        <v>50</v>
      </c>
      <c r="O688" s="126" t="s">
        <v>51</v>
      </c>
      <c r="P688" s="127" t="s">
        <v>2051</v>
      </c>
      <c r="Q688" s="175">
        <v>45691</v>
      </c>
      <c r="R688" s="130">
        <v>46080</v>
      </c>
      <c r="S688" s="131"/>
      <c r="T688" s="132"/>
      <c r="U688" s="124" t="s">
        <v>2052</v>
      </c>
      <c r="V688" s="124" t="s">
        <v>90</v>
      </c>
      <c r="W688" s="124" t="s">
        <v>2053</v>
      </c>
      <c r="AA688" s="134"/>
      <c r="AB688" s="127" t="s">
        <v>114</v>
      </c>
      <c r="AC688" s="126" t="s">
        <v>50</v>
      </c>
      <c r="AD688" s="134"/>
      <c r="AF688" s="137"/>
      <c r="AG688" s="126"/>
      <c r="AH688" s="126"/>
      <c r="AI688" s="134"/>
      <c r="AJ688" s="126">
        <f t="shared" ca="1" si="3"/>
        <v>332</v>
      </c>
      <c r="AK688" s="126" t="e">
        <f t="shared" ca="1" si="29"/>
        <v>#NAME?</v>
      </c>
      <c r="AL688" s="124" t="s">
        <v>1945</v>
      </c>
      <c r="AM688" s="183">
        <v>45646</v>
      </c>
    </row>
    <row r="689" spans="1:39" ht="18.75" customHeight="1">
      <c r="A689" s="127" t="s">
        <v>114</v>
      </c>
      <c r="B689" s="125">
        <v>687</v>
      </c>
      <c r="C689" s="126" t="e">
        <f ca="1">IF(OR(H689&lt;&gt;"", J689&lt;&gt;"", O689&lt;&gt;""),
    _xludf.TEXTJOIN("-", TRUE,
        IF(H689="NO CONFORMIDAD", "NC", IF(H689="OBSERVACIÓN", "OB", "Error")),I689,
IF(O689="CORRECCIÓN", "C", IF(O689="ACCIÓN CORRECTIVA", "AC", IF(O689="ACCIÓN DE MEJORA", "AM","Error"))),
        VLOOKUP(E689, Opciones!A$1:B$13, 2, FALSE),
        VLOOKUP(M689, Opciones!D$1:E$92, 2, FALSE),
        YEAR(G689)
    ),
"")</f>
        <v>#NAME?</v>
      </c>
      <c r="D689" s="126" t="s">
        <v>115</v>
      </c>
      <c r="E689" s="96" t="s">
        <v>44</v>
      </c>
      <c r="F689" s="127" t="s">
        <v>1940</v>
      </c>
      <c r="G689" s="128">
        <v>45131</v>
      </c>
      <c r="H689" s="129" t="s">
        <v>45</v>
      </c>
      <c r="I689" s="187">
        <v>12</v>
      </c>
      <c r="J689" s="127" t="s">
        <v>2054</v>
      </c>
      <c r="K689" s="127" t="s">
        <v>2055</v>
      </c>
      <c r="L689" s="129" t="s">
        <v>48</v>
      </c>
      <c r="M689" s="129" t="s">
        <v>1987</v>
      </c>
      <c r="N689" s="129" t="s">
        <v>50</v>
      </c>
      <c r="O689" s="126" t="s">
        <v>51</v>
      </c>
      <c r="P689" s="127" t="s">
        <v>2056</v>
      </c>
      <c r="Q689" s="175">
        <v>45691</v>
      </c>
      <c r="R689" s="130">
        <v>46080</v>
      </c>
      <c r="S689" s="131"/>
      <c r="T689" s="132"/>
      <c r="U689" s="124" t="s">
        <v>2052</v>
      </c>
      <c r="V689" s="124" t="s">
        <v>90</v>
      </c>
      <c r="W689" s="124" t="s">
        <v>2053</v>
      </c>
      <c r="AA689" s="134"/>
      <c r="AB689" s="127" t="s">
        <v>114</v>
      </c>
      <c r="AC689" s="126" t="s">
        <v>50</v>
      </c>
      <c r="AD689" s="134"/>
      <c r="AF689" s="137"/>
      <c r="AG689" s="126"/>
      <c r="AH689" s="126"/>
      <c r="AI689" s="134"/>
      <c r="AJ689" s="126">
        <f t="shared" ca="1" si="3"/>
        <v>332</v>
      </c>
      <c r="AK689" s="126" t="e">
        <f t="shared" ca="1" si="29"/>
        <v>#NAME?</v>
      </c>
      <c r="AL689" s="124" t="s">
        <v>1945</v>
      </c>
      <c r="AM689" s="183">
        <v>45646</v>
      </c>
    </row>
    <row r="690" spans="1:39" ht="18.75" customHeight="1">
      <c r="A690" s="127" t="s">
        <v>114</v>
      </c>
      <c r="B690" s="125">
        <v>688</v>
      </c>
      <c r="C690" s="126" t="e">
        <f ca="1">IF(OR(H690&lt;&gt;"", J690&lt;&gt;"", O690&lt;&gt;""),
    _xludf.TEXTJOIN("-", TRUE,
        IF(H690="NO CONFORMIDAD", "NC", IF(H690="OBSERVACIÓN", "OB", "Error")),I690,
IF(O690="CORRECCIÓN", "C", IF(O690="ACCIÓN CORRECTIVA", "AC", IF(O690="ACCIÓN DE MEJORA", "AM","Error"))),
        VLOOKUP(E690, Opciones!A$1:B$13, 2, FALSE),
        VLOOKUP(M690, Opciones!D$1:E$92, 2, FALSE),
        YEAR(G690)
    ),
"")</f>
        <v>#NAME?</v>
      </c>
      <c r="D690" s="126" t="s">
        <v>115</v>
      </c>
      <c r="E690" s="96" t="s">
        <v>44</v>
      </c>
      <c r="F690" s="127" t="s">
        <v>1940</v>
      </c>
      <c r="G690" s="128">
        <v>45131</v>
      </c>
      <c r="H690" s="129" t="s">
        <v>45</v>
      </c>
      <c r="I690" s="187">
        <v>12</v>
      </c>
      <c r="J690" s="127" t="s">
        <v>2057</v>
      </c>
      <c r="K690" s="127" t="s">
        <v>2058</v>
      </c>
      <c r="L690" s="129" t="s">
        <v>48</v>
      </c>
      <c r="M690" s="129" t="s">
        <v>2059</v>
      </c>
      <c r="N690" s="129" t="s">
        <v>50</v>
      </c>
      <c r="O690" s="126" t="s">
        <v>51</v>
      </c>
      <c r="P690" s="127" t="s">
        <v>2060</v>
      </c>
      <c r="Q690" s="175">
        <v>45691</v>
      </c>
      <c r="R690" s="130">
        <v>46080</v>
      </c>
      <c r="S690" s="131"/>
      <c r="T690" s="132"/>
      <c r="U690" s="124" t="s">
        <v>2052</v>
      </c>
      <c r="V690" s="124" t="s">
        <v>90</v>
      </c>
      <c r="W690" s="124" t="s">
        <v>2053</v>
      </c>
      <c r="AA690" s="134"/>
      <c r="AB690" s="127" t="s">
        <v>114</v>
      </c>
      <c r="AC690" s="126" t="s">
        <v>50</v>
      </c>
      <c r="AD690" s="134"/>
      <c r="AF690" s="137"/>
      <c r="AG690" s="126"/>
      <c r="AH690" s="126"/>
      <c r="AI690" s="134"/>
      <c r="AJ690" s="126">
        <f t="shared" ca="1" si="3"/>
        <v>332</v>
      </c>
      <c r="AK690" s="126" t="e">
        <f t="shared" ca="1" si="29"/>
        <v>#NAME?</v>
      </c>
      <c r="AL690" s="124" t="s">
        <v>1945</v>
      </c>
      <c r="AM690" s="183">
        <v>45646</v>
      </c>
    </row>
    <row r="691" spans="1:39" ht="18.75" customHeight="1">
      <c r="A691" s="127" t="s">
        <v>114</v>
      </c>
      <c r="B691" s="125">
        <v>689</v>
      </c>
      <c r="C691" s="126" t="e">
        <f ca="1">IF(OR(H691&lt;&gt;"", J691&lt;&gt;"", O691&lt;&gt;""),
    _xludf.TEXTJOIN("-", TRUE,
        IF(H691="NO CONFORMIDAD", "NC", IF(H691="OBSERVACIÓN", "OB", "Error")),I691,
IF(O691="CORRECCIÓN", "C", IF(O691="ACCIÓN CORRECTIVA", "AC", IF(O691="ACCIÓN DE MEJORA", "AM","Error"))),
        VLOOKUP(E691, Opciones!A$1:B$13, 2, FALSE),
        VLOOKUP(M691, Opciones!D$1:E$92, 2, FALSE),
        YEAR(G691)
    ),
"")</f>
        <v>#NAME?</v>
      </c>
      <c r="D691" s="126" t="s">
        <v>115</v>
      </c>
      <c r="E691" s="96" t="s">
        <v>44</v>
      </c>
      <c r="F691" s="127" t="s">
        <v>1940</v>
      </c>
      <c r="G691" s="128">
        <v>45131</v>
      </c>
      <c r="H691" s="129" t="s">
        <v>45</v>
      </c>
      <c r="I691" s="187">
        <v>12</v>
      </c>
      <c r="J691" s="127" t="s">
        <v>2061</v>
      </c>
      <c r="K691" s="127" t="s">
        <v>2062</v>
      </c>
      <c r="L691" s="129" t="s">
        <v>48</v>
      </c>
      <c r="M691" s="129" t="s">
        <v>2063</v>
      </c>
      <c r="N691" s="129" t="s">
        <v>50</v>
      </c>
      <c r="O691" s="126" t="s">
        <v>51</v>
      </c>
      <c r="P691" s="127" t="s">
        <v>2064</v>
      </c>
      <c r="Q691" s="175">
        <v>45691</v>
      </c>
      <c r="R691" s="130">
        <v>46080</v>
      </c>
      <c r="S691" s="131"/>
      <c r="T691" s="132"/>
      <c r="U691" s="124" t="s">
        <v>2052</v>
      </c>
      <c r="V691" s="124" t="s">
        <v>90</v>
      </c>
      <c r="W691" s="124" t="s">
        <v>2053</v>
      </c>
      <c r="AA691" s="134"/>
      <c r="AB691" s="127" t="s">
        <v>114</v>
      </c>
      <c r="AC691" s="126" t="s">
        <v>50</v>
      </c>
      <c r="AD691" s="134"/>
      <c r="AF691" s="137"/>
      <c r="AG691" s="126"/>
      <c r="AH691" s="126"/>
      <c r="AI691" s="134"/>
      <c r="AJ691" s="126">
        <f t="shared" ca="1" si="3"/>
        <v>332</v>
      </c>
      <c r="AK691" s="126" t="e">
        <f t="shared" ca="1" si="29"/>
        <v>#NAME?</v>
      </c>
      <c r="AL691" s="124" t="s">
        <v>1945</v>
      </c>
      <c r="AM691" s="183">
        <v>45646</v>
      </c>
    </row>
    <row r="692" spans="1:39" ht="18.75" customHeight="1">
      <c r="A692" s="127" t="s">
        <v>114</v>
      </c>
      <c r="B692" s="125">
        <v>690</v>
      </c>
      <c r="C692" s="126" t="e">
        <f ca="1">IF(OR(H692&lt;&gt;"", J692&lt;&gt;"", O692&lt;&gt;""),
    _xludf.TEXTJOIN("-", TRUE,
        IF(H692="NO CONFORMIDAD", "NC", IF(H692="OBSERVACIÓN", "OB", "Error")),I692,
IF(O692="CORRECCIÓN", "C", IF(O692="ACCIÓN CORRECTIVA", "AC", IF(O692="ACCIÓN DE MEJORA", "AM","Error"))),
        VLOOKUP(E692, Opciones!A$1:B$13, 2, FALSE),
        VLOOKUP(M692, Opciones!D$1:E$92, 2, FALSE),
        YEAR(G692)
    ),
"")</f>
        <v>#NAME?</v>
      </c>
      <c r="D692" s="126" t="s">
        <v>115</v>
      </c>
      <c r="E692" s="96" t="s">
        <v>44</v>
      </c>
      <c r="F692" s="127" t="s">
        <v>1940</v>
      </c>
      <c r="G692" s="128">
        <v>45131</v>
      </c>
      <c r="H692" s="129" t="s">
        <v>45</v>
      </c>
      <c r="I692" s="187">
        <v>12</v>
      </c>
      <c r="J692" s="127" t="s">
        <v>2065</v>
      </c>
      <c r="K692" s="127" t="s">
        <v>2066</v>
      </c>
      <c r="L692" s="129" t="s">
        <v>48</v>
      </c>
      <c r="M692" s="129" t="s">
        <v>1998</v>
      </c>
      <c r="N692" s="129" t="s">
        <v>50</v>
      </c>
      <c r="O692" s="126" t="s">
        <v>51</v>
      </c>
      <c r="P692" s="127" t="s">
        <v>2067</v>
      </c>
      <c r="Q692" s="175">
        <v>45691</v>
      </c>
      <c r="R692" s="130">
        <v>46080</v>
      </c>
      <c r="S692" s="131"/>
      <c r="T692" s="132"/>
      <c r="U692" s="124" t="s">
        <v>2068</v>
      </c>
      <c r="V692" s="124" t="s">
        <v>90</v>
      </c>
      <c r="W692" s="124" t="s">
        <v>2053</v>
      </c>
      <c r="AA692" s="134"/>
      <c r="AB692" s="127" t="s">
        <v>114</v>
      </c>
      <c r="AC692" s="126" t="s">
        <v>50</v>
      </c>
      <c r="AD692" s="134"/>
      <c r="AF692" s="137"/>
      <c r="AG692" s="126"/>
      <c r="AH692" s="126"/>
      <c r="AI692" s="134"/>
      <c r="AJ692" s="126">
        <f t="shared" ca="1" si="3"/>
        <v>332</v>
      </c>
      <c r="AK692" s="126" t="e">
        <f t="shared" ca="1" si="29"/>
        <v>#NAME?</v>
      </c>
      <c r="AL692" s="124" t="s">
        <v>1945</v>
      </c>
      <c r="AM692" s="183">
        <v>45646</v>
      </c>
    </row>
    <row r="693" spans="1:39" ht="18.75" customHeight="1">
      <c r="A693" s="127" t="s">
        <v>114</v>
      </c>
      <c r="B693" s="125">
        <v>691</v>
      </c>
      <c r="C693" s="126" t="e">
        <f ca="1">IF(OR(H693&lt;&gt;"", J693&lt;&gt;"", O693&lt;&gt;""),
    _xludf.TEXTJOIN("-", TRUE,
        IF(H693="NO CONFORMIDAD", "NC", IF(H693="OBSERVACIÓN", "OB", "Error")),I693,
IF(O693="CORRECCIÓN", "C", IF(O693="ACCIÓN CORRECTIVA", "AC", IF(O693="ACCIÓN DE MEJORA", "AM","Error"))),
        VLOOKUP(E693, Opciones!A$1:B$13, 2, FALSE),
        VLOOKUP(M693, Opciones!D$1:E$92, 2, FALSE),
        YEAR(G693)
    ),
"")</f>
        <v>#NAME?</v>
      </c>
      <c r="D693" s="126" t="s">
        <v>115</v>
      </c>
      <c r="E693" s="96" t="s">
        <v>44</v>
      </c>
      <c r="F693" s="127" t="s">
        <v>1940</v>
      </c>
      <c r="G693" s="128">
        <v>45131</v>
      </c>
      <c r="H693" s="129" t="s">
        <v>45</v>
      </c>
      <c r="I693" s="187">
        <v>12</v>
      </c>
      <c r="J693" s="127" t="s">
        <v>2069</v>
      </c>
      <c r="K693" s="127" t="s">
        <v>2070</v>
      </c>
      <c r="L693" s="129" t="s">
        <v>48</v>
      </c>
      <c r="M693" s="129" t="s">
        <v>133</v>
      </c>
      <c r="N693" s="129" t="s">
        <v>50</v>
      </c>
      <c r="O693" s="126" t="s">
        <v>51</v>
      </c>
      <c r="P693" s="127" t="s">
        <v>2071</v>
      </c>
      <c r="Q693" s="175">
        <v>45691</v>
      </c>
      <c r="R693" s="130">
        <v>46080</v>
      </c>
      <c r="S693" s="131"/>
      <c r="T693" s="132"/>
      <c r="U693" s="124" t="s">
        <v>2072</v>
      </c>
      <c r="V693" s="124" t="s">
        <v>90</v>
      </c>
      <c r="W693" s="124" t="s">
        <v>2053</v>
      </c>
      <c r="AA693" s="134"/>
      <c r="AB693" s="127" t="s">
        <v>114</v>
      </c>
      <c r="AC693" s="126" t="s">
        <v>50</v>
      </c>
      <c r="AD693" s="134"/>
      <c r="AF693" s="137"/>
      <c r="AG693" s="126"/>
      <c r="AH693" s="126"/>
      <c r="AI693" s="134"/>
      <c r="AJ693" s="126">
        <f t="shared" ca="1" si="3"/>
        <v>332</v>
      </c>
      <c r="AK693" s="126" t="e">
        <f t="shared" ca="1" si="29"/>
        <v>#NAME?</v>
      </c>
      <c r="AL693" s="124" t="s">
        <v>1945</v>
      </c>
      <c r="AM693" s="183">
        <v>45646</v>
      </c>
    </row>
    <row r="694" spans="1:39" ht="18.75" customHeight="1">
      <c r="A694" s="127" t="s">
        <v>114</v>
      </c>
      <c r="B694" s="125">
        <v>692</v>
      </c>
      <c r="C694" s="126" t="e">
        <f ca="1">IF(OR(H694&lt;&gt;"", J694&lt;&gt;"", O694&lt;&gt;""),
    _xludf.TEXTJOIN("-", TRUE,
        IF(H694="NO CONFORMIDAD", "NC", IF(H694="OBSERVACIÓN", "OB", "Error")),I694,
IF(O694="CORRECCIÓN", "C", IF(O694="ACCIÓN CORRECTIVA", "AC", IF(O694="ACCIÓN DE MEJORA", "AM","Error"))),
        VLOOKUP(E694, Opciones!A$1:B$13, 2, FALSE),
        VLOOKUP(M694, Opciones!D$1:E$92, 2, FALSE),
        YEAR(G694)
    ),
"")</f>
        <v>#NAME?</v>
      </c>
      <c r="D694" s="126" t="s">
        <v>115</v>
      </c>
      <c r="E694" s="96" t="s">
        <v>44</v>
      </c>
      <c r="F694" s="127" t="s">
        <v>1940</v>
      </c>
      <c r="G694" s="128">
        <v>45131</v>
      </c>
      <c r="H694" s="129" t="s">
        <v>45</v>
      </c>
      <c r="I694" s="187">
        <v>12</v>
      </c>
      <c r="J694" s="127" t="s">
        <v>2073</v>
      </c>
      <c r="K694" s="127" t="s">
        <v>2062</v>
      </c>
      <c r="L694" s="129" t="s">
        <v>48</v>
      </c>
      <c r="M694" s="129" t="s">
        <v>2003</v>
      </c>
      <c r="N694" s="129" t="s">
        <v>50</v>
      </c>
      <c r="O694" s="126" t="s">
        <v>51</v>
      </c>
      <c r="P694" s="127" t="s">
        <v>2074</v>
      </c>
      <c r="Q694" s="175">
        <v>45691</v>
      </c>
      <c r="R694" s="130">
        <v>46080</v>
      </c>
      <c r="S694" s="131"/>
      <c r="T694" s="132"/>
      <c r="U694" s="124" t="s">
        <v>2052</v>
      </c>
      <c r="V694" s="124" t="s">
        <v>90</v>
      </c>
      <c r="W694" s="124" t="s">
        <v>2053</v>
      </c>
      <c r="AA694" s="134"/>
      <c r="AB694" s="127" t="s">
        <v>114</v>
      </c>
      <c r="AC694" s="126" t="s">
        <v>50</v>
      </c>
      <c r="AD694" s="134"/>
      <c r="AF694" s="137"/>
      <c r="AG694" s="126"/>
      <c r="AH694" s="126"/>
      <c r="AI694" s="134"/>
      <c r="AJ694" s="126">
        <f t="shared" ca="1" si="3"/>
        <v>332</v>
      </c>
      <c r="AK694" s="126" t="e">
        <f t="shared" ca="1" si="29"/>
        <v>#NAME?</v>
      </c>
      <c r="AL694" s="124" t="s">
        <v>1945</v>
      </c>
      <c r="AM694" s="183">
        <v>45646</v>
      </c>
    </row>
    <row r="695" spans="1:39" ht="18.75" customHeight="1">
      <c r="A695" s="127" t="s">
        <v>114</v>
      </c>
      <c r="B695" s="125">
        <v>693</v>
      </c>
      <c r="C695" s="126" t="e">
        <f ca="1">IF(OR(H695&lt;&gt;"", J695&lt;&gt;"", O695&lt;&gt;""),
    _xludf.TEXTJOIN("-", TRUE,
        IF(H695="NO CONFORMIDAD", "NC", IF(H695="OBSERVACIÓN", "OB", "Error")),I695,
IF(O695="CORRECCIÓN", "C", IF(O695="ACCIÓN CORRECTIVA", "AC", IF(O695="ACCIÓN DE MEJORA", "AM","Error"))),
        VLOOKUP(E695, Opciones!A$1:B$13, 2, FALSE),
        VLOOKUP(M695, Opciones!D$1:E$92, 2, FALSE),
        YEAR(G695)
    ),
"")</f>
        <v>#NAME?</v>
      </c>
      <c r="D695" s="126" t="s">
        <v>115</v>
      </c>
      <c r="E695" s="96" t="s">
        <v>44</v>
      </c>
      <c r="F695" s="127" t="s">
        <v>1940</v>
      </c>
      <c r="G695" s="128">
        <v>45131</v>
      </c>
      <c r="H695" s="129" t="s">
        <v>45</v>
      </c>
      <c r="I695" s="187">
        <v>12</v>
      </c>
      <c r="J695" s="127" t="s">
        <v>2075</v>
      </c>
      <c r="K695" s="127" t="s">
        <v>2076</v>
      </c>
      <c r="L695" s="129" t="s">
        <v>48</v>
      </c>
      <c r="M695" s="129" t="s">
        <v>2026</v>
      </c>
      <c r="N695" s="129" t="s">
        <v>50</v>
      </c>
      <c r="O695" s="126" t="s">
        <v>51</v>
      </c>
      <c r="P695" s="127" t="s">
        <v>2077</v>
      </c>
      <c r="Q695" s="175">
        <v>45691</v>
      </c>
      <c r="R695" s="130">
        <v>46080</v>
      </c>
      <c r="S695" s="131"/>
      <c r="T695" s="132"/>
      <c r="U695" s="124" t="s">
        <v>2078</v>
      </c>
      <c r="V695" s="124" t="s">
        <v>90</v>
      </c>
      <c r="W695" s="124" t="s">
        <v>2079</v>
      </c>
      <c r="AA695" s="134"/>
      <c r="AB695" s="127" t="s">
        <v>114</v>
      </c>
      <c r="AC695" s="126" t="s">
        <v>50</v>
      </c>
      <c r="AD695" s="134"/>
      <c r="AF695" s="137"/>
      <c r="AG695" s="126"/>
      <c r="AH695" s="126"/>
      <c r="AI695" s="134"/>
      <c r="AJ695" s="126">
        <f t="shared" ca="1" si="3"/>
        <v>332</v>
      </c>
      <c r="AK695" s="126" t="e">
        <f t="shared" ca="1" si="29"/>
        <v>#NAME?</v>
      </c>
      <c r="AL695" s="124" t="s">
        <v>1945</v>
      </c>
      <c r="AM695" s="183">
        <v>45646</v>
      </c>
    </row>
    <row r="696" spans="1:39" ht="18.75" customHeight="1">
      <c r="A696" s="127" t="s">
        <v>114</v>
      </c>
      <c r="B696" s="125">
        <v>694</v>
      </c>
      <c r="C696" s="126" t="e">
        <f ca="1">IF(OR(H696&lt;&gt;"", J696&lt;&gt;"", O696&lt;&gt;""),
    _xludf.TEXTJOIN("-", TRUE,
        IF(H696="NO CONFORMIDAD", "NC", IF(H696="OBSERVACIÓN", "OB", "Error")),I696,
IF(O696="CORRECCIÓN", "C", IF(O696="ACCIÓN CORRECTIVA", "AC", IF(O696="ACCIÓN DE MEJORA", "AM","Error"))),
        VLOOKUP(E696, Opciones!A$1:B$13, 2, FALSE),
        VLOOKUP(M696, Opciones!D$1:E$92, 2, FALSE),
        YEAR(G696)
    ),
"")</f>
        <v>#NAME?</v>
      </c>
      <c r="D696" s="126" t="s">
        <v>115</v>
      </c>
      <c r="E696" s="96" t="s">
        <v>44</v>
      </c>
      <c r="F696" s="127" t="s">
        <v>1940</v>
      </c>
      <c r="G696" s="128">
        <v>45131</v>
      </c>
      <c r="H696" s="129" t="s">
        <v>45</v>
      </c>
      <c r="I696" s="187">
        <v>12</v>
      </c>
      <c r="J696" s="127" t="s">
        <v>2080</v>
      </c>
      <c r="K696" s="127" t="s">
        <v>2081</v>
      </c>
      <c r="L696" s="129" t="s">
        <v>48</v>
      </c>
      <c r="M696" s="129" t="s">
        <v>160</v>
      </c>
      <c r="N696" s="129" t="s">
        <v>50</v>
      </c>
      <c r="O696" s="126" t="s">
        <v>51</v>
      </c>
      <c r="P696" s="127" t="s">
        <v>2082</v>
      </c>
      <c r="Q696" s="175">
        <v>45691</v>
      </c>
      <c r="R696" s="130">
        <v>46080</v>
      </c>
      <c r="S696" s="131"/>
      <c r="T696" s="132"/>
      <c r="U696" s="124" t="s">
        <v>2078</v>
      </c>
      <c r="V696" s="124" t="s">
        <v>90</v>
      </c>
      <c r="W696" s="124" t="s">
        <v>2079</v>
      </c>
      <c r="AA696" s="134"/>
      <c r="AB696" s="127" t="s">
        <v>114</v>
      </c>
      <c r="AC696" s="126" t="s">
        <v>50</v>
      </c>
      <c r="AD696" s="134"/>
      <c r="AF696" s="137"/>
      <c r="AG696" s="126"/>
      <c r="AH696" s="126"/>
      <c r="AI696" s="134"/>
      <c r="AJ696" s="126">
        <f t="shared" ca="1" si="3"/>
        <v>332</v>
      </c>
      <c r="AK696" s="126" t="e">
        <f t="shared" ca="1" si="29"/>
        <v>#NAME?</v>
      </c>
      <c r="AL696" s="124" t="s">
        <v>1945</v>
      </c>
      <c r="AM696" s="183">
        <v>45646</v>
      </c>
    </row>
    <row r="697" spans="1:39" ht="18.75" customHeight="1">
      <c r="A697" s="127" t="s">
        <v>157</v>
      </c>
      <c r="B697" s="125">
        <v>695</v>
      </c>
      <c r="C697" s="126" t="e">
        <f ca="1">IF(OR(H697&lt;&gt;"", J697&lt;&gt;"", O697&lt;&gt;""),
    _xludf.TEXTJOIN("-", TRUE,
        IF(H697="NO CONFORMIDAD", "NC", IF(H697="OBSERVACIÓN", "OB", "Error")),I697,
IF(O697="CORRECCIÓN", "C", IF(O697="ACCIÓN CORRECTIVA", "AC", IF(O697="ACCIÓN DE MEJORA", "AM","Error"))),
        VLOOKUP(E697, Opciones!A$1:B$13, 2, FALSE),
        VLOOKUP(M697, Opciones!D$1:E$92, 2, FALSE),
        YEAR(G697)
    ),
"")</f>
        <v>#NAME?</v>
      </c>
      <c r="D697" s="126" t="s">
        <v>115</v>
      </c>
      <c r="E697" s="96" t="s">
        <v>44</v>
      </c>
      <c r="F697" s="127" t="s">
        <v>2083</v>
      </c>
      <c r="G697" s="128">
        <v>45615</v>
      </c>
      <c r="H697" s="129" t="s">
        <v>45</v>
      </c>
      <c r="I697" s="187">
        <v>9</v>
      </c>
      <c r="J697" s="127" t="s">
        <v>2084</v>
      </c>
      <c r="K697" s="127" t="s">
        <v>2085</v>
      </c>
      <c r="L697" s="129" t="s">
        <v>167</v>
      </c>
      <c r="M697" s="129" t="s">
        <v>212</v>
      </c>
      <c r="N697" s="129" t="s">
        <v>50</v>
      </c>
      <c r="O697" s="126" t="s">
        <v>87</v>
      </c>
      <c r="P697" s="127" t="s">
        <v>2086</v>
      </c>
      <c r="Q697" s="175">
        <v>45687</v>
      </c>
      <c r="R697" s="130">
        <v>45838</v>
      </c>
      <c r="S697" s="131"/>
      <c r="T697" s="132"/>
      <c r="U697" s="124" t="s">
        <v>2087</v>
      </c>
      <c r="V697" s="124" t="s">
        <v>90</v>
      </c>
      <c r="W697" s="124">
        <v>1</v>
      </c>
      <c r="AA697" s="134"/>
      <c r="AB697" s="127" t="s">
        <v>157</v>
      </c>
      <c r="AC697" s="126" t="s">
        <v>50</v>
      </c>
      <c r="AD697" s="134"/>
      <c r="AF697" s="137"/>
      <c r="AG697" s="126"/>
      <c r="AH697" s="126"/>
      <c r="AI697" s="134"/>
      <c r="AJ697" s="126">
        <f t="shared" ca="1" si="3"/>
        <v>90</v>
      </c>
      <c r="AK697" s="126" t="e">
        <f t="shared" ca="1" si="29"/>
        <v>#NAME?</v>
      </c>
      <c r="AL697" s="124" t="s">
        <v>2088</v>
      </c>
      <c r="AM697" s="184">
        <v>45653</v>
      </c>
    </row>
    <row r="698" spans="1:39" ht="18.75" customHeight="1">
      <c r="A698" s="127" t="s">
        <v>157</v>
      </c>
      <c r="B698" s="125">
        <v>696</v>
      </c>
      <c r="C698" s="126" t="e">
        <f ca="1">IF(OR(H698&lt;&gt;"", J698&lt;&gt;"", O698&lt;&gt;""),
    _xludf.TEXTJOIN("-", TRUE,
        IF(H698="NO CONFORMIDAD", "NC", IF(H698="OBSERVACIÓN", "OB", "Error")),I698,
IF(O698="CORRECCIÓN", "C", IF(O698="ACCIÓN CORRECTIVA", "AC", IF(O698="ACCIÓN DE MEJORA", "AM","Error"))),
        VLOOKUP(E698, Opciones!A$1:B$13, 2, FALSE),
        VLOOKUP(M698, Opciones!D$1:E$92, 2, FALSE),
        YEAR(G698)
    ),
"")</f>
        <v>#NAME?</v>
      </c>
      <c r="D698" s="126" t="s">
        <v>115</v>
      </c>
      <c r="E698" s="96" t="s">
        <v>44</v>
      </c>
      <c r="F698" s="127" t="s">
        <v>2083</v>
      </c>
      <c r="G698" s="128">
        <v>45616</v>
      </c>
      <c r="H698" s="129" t="s">
        <v>45</v>
      </c>
      <c r="I698" s="187">
        <v>9</v>
      </c>
      <c r="J698" s="127" t="s">
        <v>2084</v>
      </c>
      <c r="K698" s="127" t="s">
        <v>2085</v>
      </c>
      <c r="L698" s="129" t="s">
        <v>167</v>
      </c>
      <c r="M698" s="129" t="s">
        <v>212</v>
      </c>
      <c r="N698" s="129" t="s">
        <v>50</v>
      </c>
      <c r="O698" s="126" t="s">
        <v>87</v>
      </c>
      <c r="P698" s="127" t="s">
        <v>2089</v>
      </c>
      <c r="Q698" s="175">
        <v>45687</v>
      </c>
      <c r="R698" s="130">
        <v>45838</v>
      </c>
      <c r="S698" s="131"/>
      <c r="T698" s="132"/>
      <c r="U698" s="124" t="s">
        <v>2090</v>
      </c>
      <c r="V698" s="124" t="s">
        <v>84</v>
      </c>
      <c r="W698" s="124">
        <v>1</v>
      </c>
      <c r="AA698" s="134"/>
      <c r="AB698" s="127" t="s">
        <v>157</v>
      </c>
      <c r="AC698" s="126" t="s">
        <v>50</v>
      </c>
      <c r="AD698" s="134"/>
      <c r="AF698" s="137"/>
      <c r="AG698" s="126"/>
      <c r="AH698" s="126"/>
      <c r="AI698" s="134"/>
      <c r="AJ698" s="126">
        <f t="shared" ca="1" si="3"/>
        <v>90</v>
      </c>
      <c r="AK698" s="126" t="e">
        <f t="shared" ca="1" si="29"/>
        <v>#NAME?</v>
      </c>
      <c r="AL698" s="124" t="s">
        <v>2088</v>
      </c>
      <c r="AM698" s="184">
        <v>45653</v>
      </c>
    </row>
    <row r="699" spans="1:39" ht="18.75" customHeight="1">
      <c r="A699" s="127" t="s">
        <v>157</v>
      </c>
      <c r="B699" s="125">
        <v>697</v>
      </c>
      <c r="C699" s="126" t="e">
        <f ca="1">IF(OR(H699&lt;&gt;"", J699&lt;&gt;"", O699&lt;&gt;""),
    _xludf.TEXTJOIN("-", TRUE,
        IF(H699="NO CONFORMIDAD", "NC", IF(H699="OBSERVACIÓN", "OB", "Error")),I699,
IF(O699="CORRECCIÓN", "C", IF(O699="ACCIÓN CORRECTIVA", "AC", IF(O699="ACCIÓN DE MEJORA", "AM","Error"))),
        VLOOKUP(E699, Opciones!A$1:B$13, 2, FALSE),
        VLOOKUP(M699, Opciones!D$1:E$92, 2, FALSE),
        YEAR(G699)
    ),
"")</f>
        <v>#NAME?</v>
      </c>
      <c r="D699" s="126" t="s">
        <v>115</v>
      </c>
      <c r="E699" s="96" t="s">
        <v>44</v>
      </c>
      <c r="F699" s="127" t="s">
        <v>2083</v>
      </c>
      <c r="G699" s="128">
        <v>45615</v>
      </c>
      <c r="H699" s="129" t="s">
        <v>45</v>
      </c>
      <c r="I699" s="187">
        <v>14</v>
      </c>
      <c r="J699" s="127" t="s">
        <v>2091</v>
      </c>
      <c r="K699" s="127" t="s">
        <v>2092</v>
      </c>
      <c r="L699" s="129" t="s">
        <v>118</v>
      </c>
      <c r="M699" s="129" t="s">
        <v>212</v>
      </c>
      <c r="N699" s="129" t="s">
        <v>50</v>
      </c>
      <c r="O699" s="126" t="s">
        <v>87</v>
      </c>
      <c r="P699" s="127" t="s">
        <v>2093</v>
      </c>
      <c r="Q699" s="175">
        <v>45687</v>
      </c>
      <c r="R699" s="130">
        <v>45838</v>
      </c>
      <c r="S699" s="131"/>
      <c r="T699" s="132"/>
      <c r="U699" s="124" t="s">
        <v>2094</v>
      </c>
      <c r="V699" s="124" t="s">
        <v>90</v>
      </c>
      <c r="W699" s="124">
        <v>1</v>
      </c>
      <c r="AA699" s="134"/>
      <c r="AB699" s="127" t="s">
        <v>157</v>
      </c>
      <c r="AC699" s="126" t="s">
        <v>50</v>
      </c>
      <c r="AD699" s="134"/>
      <c r="AF699" s="137"/>
      <c r="AG699" s="126"/>
      <c r="AH699" s="126"/>
      <c r="AI699" s="134"/>
      <c r="AJ699" s="126">
        <f t="shared" ca="1" si="3"/>
        <v>90</v>
      </c>
      <c r="AK699" s="126" t="e">
        <f t="shared" ca="1" si="29"/>
        <v>#NAME?</v>
      </c>
      <c r="AL699" s="124" t="s">
        <v>2088</v>
      </c>
      <c r="AM699" s="184">
        <v>45653</v>
      </c>
    </row>
    <row r="700" spans="1:39" ht="18.75" customHeight="1">
      <c r="A700" s="127" t="s">
        <v>157</v>
      </c>
      <c r="B700" s="125">
        <v>698</v>
      </c>
      <c r="C700" s="126" t="e">
        <f ca="1">IF(OR(H700&lt;&gt;"", J700&lt;&gt;"", O700&lt;&gt;""),
    _xludf.TEXTJOIN("-", TRUE,
        IF(H700="NO CONFORMIDAD", "NC", IF(H700="OBSERVACIÓN", "OB", "Error")),I700,
IF(O700="CORRECCIÓN", "C", IF(O700="ACCIÓN CORRECTIVA", "AC", IF(O700="ACCIÓN DE MEJORA", "AM","Error"))),
        VLOOKUP(E700, Opciones!A$1:B$13, 2, FALSE),
        VLOOKUP(M700, Opciones!D$1:E$92, 2, FALSE),
        YEAR(G700)
    ),
"")</f>
        <v>#NAME?</v>
      </c>
      <c r="D700" s="126" t="s">
        <v>115</v>
      </c>
      <c r="E700" s="96" t="s">
        <v>44</v>
      </c>
      <c r="F700" s="127" t="s">
        <v>2083</v>
      </c>
      <c r="G700" s="128">
        <v>45615</v>
      </c>
      <c r="H700" s="129" t="s">
        <v>45</v>
      </c>
      <c r="I700" s="187">
        <v>14</v>
      </c>
      <c r="J700" s="127" t="s">
        <v>2091</v>
      </c>
      <c r="K700" s="127" t="s">
        <v>2092</v>
      </c>
      <c r="L700" s="129" t="s">
        <v>118</v>
      </c>
      <c r="M700" s="129" t="s">
        <v>212</v>
      </c>
      <c r="N700" s="129" t="s">
        <v>50</v>
      </c>
      <c r="O700" s="126" t="s">
        <v>87</v>
      </c>
      <c r="P700" s="127" t="s">
        <v>2095</v>
      </c>
      <c r="Q700" s="175">
        <v>45646</v>
      </c>
      <c r="R700" s="130">
        <v>45838</v>
      </c>
      <c r="S700" s="131"/>
      <c r="T700" s="132"/>
      <c r="U700" s="124" t="s">
        <v>2096</v>
      </c>
      <c r="V700" s="124" t="s">
        <v>84</v>
      </c>
      <c r="W700" s="124">
        <v>1</v>
      </c>
      <c r="AA700" s="134"/>
      <c r="AB700" s="127" t="s">
        <v>157</v>
      </c>
      <c r="AC700" s="126" t="s">
        <v>50</v>
      </c>
      <c r="AD700" s="134"/>
      <c r="AF700" s="137"/>
      <c r="AG700" s="126"/>
      <c r="AH700" s="126"/>
      <c r="AI700" s="134"/>
      <c r="AJ700" s="126">
        <f t="shared" ca="1" si="3"/>
        <v>90</v>
      </c>
      <c r="AK700" s="126" t="e">
        <f t="shared" ca="1" si="29"/>
        <v>#NAME?</v>
      </c>
      <c r="AL700" s="124" t="s">
        <v>2088</v>
      </c>
      <c r="AM700" s="184">
        <v>45653</v>
      </c>
    </row>
    <row r="701" spans="1:39" ht="18.75" customHeight="1">
      <c r="A701" s="127" t="s">
        <v>157</v>
      </c>
      <c r="B701" s="125">
        <v>699</v>
      </c>
      <c r="C701" s="126" t="e">
        <f ca="1">IF(OR(H701&lt;&gt;"", J701&lt;&gt;"", O701&lt;&gt;""),
    _xludf.TEXTJOIN("-", TRUE,
        IF(H701="NO CONFORMIDAD", "NC", IF(H701="OBSERVACIÓN", "OB", "Error")),I701,
IF(O701="CORRECCIÓN", "C", IF(O701="ACCIÓN CORRECTIVA", "AC", IF(O701="ACCIÓN DE MEJORA", "AM","Error"))),
        VLOOKUP(E701, Opciones!A$1:B$13, 2, FALSE),
        VLOOKUP(M701, Opciones!D$1:E$92, 2, FALSE),
        YEAR(G701)
    ),
"")</f>
        <v>#NAME?</v>
      </c>
      <c r="D701" s="126" t="s">
        <v>115</v>
      </c>
      <c r="E701" s="96" t="s">
        <v>44</v>
      </c>
      <c r="F701" s="127" t="s">
        <v>2083</v>
      </c>
      <c r="G701" s="128">
        <v>45516</v>
      </c>
      <c r="H701" s="129" t="s">
        <v>45</v>
      </c>
      <c r="I701" s="187">
        <v>5</v>
      </c>
      <c r="J701" s="127" t="s">
        <v>2097</v>
      </c>
      <c r="K701" s="127" t="s">
        <v>2098</v>
      </c>
      <c r="L701" s="129" t="s">
        <v>167</v>
      </c>
      <c r="M701" s="129" t="s">
        <v>589</v>
      </c>
      <c r="N701" s="129" t="s">
        <v>444</v>
      </c>
      <c r="O701" s="126" t="s">
        <v>87</v>
      </c>
      <c r="P701" s="127" t="s">
        <v>2099</v>
      </c>
      <c r="Q701" s="175">
        <v>45670</v>
      </c>
      <c r="R701" s="130">
        <v>45838</v>
      </c>
      <c r="S701" s="131"/>
      <c r="T701" s="132"/>
      <c r="U701" s="124" t="s">
        <v>2100</v>
      </c>
      <c r="V701" s="124" t="s">
        <v>90</v>
      </c>
      <c r="W701" s="124">
        <v>1</v>
      </c>
      <c r="AA701" s="134"/>
      <c r="AB701" s="127" t="s">
        <v>157</v>
      </c>
      <c r="AC701" s="126" t="s">
        <v>50</v>
      </c>
      <c r="AD701" s="134"/>
      <c r="AF701" s="137"/>
      <c r="AG701" s="126"/>
      <c r="AH701" s="126"/>
      <c r="AI701" s="134"/>
      <c r="AJ701" s="126">
        <f t="shared" ca="1" si="3"/>
        <v>90</v>
      </c>
      <c r="AK701" s="126" t="e">
        <f t="shared" ca="1" si="29"/>
        <v>#NAME?</v>
      </c>
      <c r="AL701" s="124" t="s">
        <v>2101</v>
      </c>
      <c r="AM701" s="184">
        <v>45653</v>
      </c>
    </row>
    <row r="702" spans="1:39" ht="18.75" customHeight="1">
      <c r="A702" s="127" t="s">
        <v>157</v>
      </c>
      <c r="B702" s="125">
        <v>700</v>
      </c>
      <c r="C702" s="126" t="e">
        <f ca="1">IF(OR(H702&lt;&gt;"", J702&lt;&gt;"", O702&lt;&gt;""),
    _xludf.TEXTJOIN("-", TRUE,
        IF(H702="NO CONFORMIDAD", "NC", IF(H702="OBSERVACIÓN", "OB", "Error")),I702,
IF(O702="CORRECCIÓN", "C", IF(O702="ACCIÓN CORRECTIVA", "AC", IF(O702="ACCIÓN DE MEJORA", "AM","Error"))),
        VLOOKUP(E702, Opciones!A$1:B$13, 2, FALSE),
        VLOOKUP(M702, Opciones!D$1:E$92, 2, FALSE),
        YEAR(G702)
    ),
"")</f>
        <v>#NAME?</v>
      </c>
      <c r="D702" s="126" t="s">
        <v>115</v>
      </c>
      <c r="E702" s="96" t="s">
        <v>44</v>
      </c>
      <c r="F702" s="127" t="s">
        <v>2083</v>
      </c>
      <c r="G702" s="128">
        <v>45516</v>
      </c>
      <c r="H702" s="129" t="s">
        <v>45</v>
      </c>
      <c r="I702" s="187">
        <v>9</v>
      </c>
      <c r="J702" s="127" t="s">
        <v>2102</v>
      </c>
      <c r="K702" s="127" t="s">
        <v>2103</v>
      </c>
      <c r="L702" s="129" t="s">
        <v>167</v>
      </c>
      <c r="M702" s="129" t="s">
        <v>589</v>
      </c>
      <c r="N702" s="129" t="s">
        <v>444</v>
      </c>
      <c r="O702" s="126" t="s">
        <v>51</v>
      </c>
      <c r="P702" s="127" t="s">
        <v>2104</v>
      </c>
      <c r="Q702" s="175">
        <v>45670</v>
      </c>
      <c r="R702" s="130">
        <v>45777</v>
      </c>
      <c r="S702" s="131"/>
      <c r="T702" s="132"/>
      <c r="U702" s="124" t="s">
        <v>2105</v>
      </c>
      <c r="V702" s="124" t="s">
        <v>84</v>
      </c>
      <c r="W702" s="124">
        <v>1</v>
      </c>
      <c r="AA702" s="134"/>
      <c r="AB702" s="127" t="s">
        <v>157</v>
      </c>
      <c r="AC702" s="126" t="s">
        <v>50</v>
      </c>
      <c r="AD702" s="134"/>
      <c r="AF702" s="137"/>
      <c r="AG702" s="126"/>
      <c r="AH702" s="126"/>
      <c r="AI702" s="134"/>
      <c r="AJ702" s="126">
        <f t="shared" ca="1" si="3"/>
        <v>29</v>
      </c>
      <c r="AK702" s="126" t="e">
        <f t="shared" ca="1" si="29"/>
        <v>#NAME?</v>
      </c>
      <c r="AL702" s="124" t="s">
        <v>2101</v>
      </c>
      <c r="AM702" s="184">
        <v>45653</v>
      </c>
    </row>
    <row r="703" spans="1:39" ht="18.75" customHeight="1">
      <c r="A703" s="127" t="s">
        <v>157</v>
      </c>
      <c r="B703" s="125">
        <v>701</v>
      </c>
      <c r="C703" s="126" t="e">
        <f ca="1">IF(OR(H703&lt;&gt;"", J703&lt;&gt;"", O703&lt;&gt;""),
    _xludf.TEXTJOIN("-", TRUE,
        IF(H703="NO CONFORMIDAD", "NC", IF(H703="OBSERVACIÓN", "OB", "Error")),I703,
IF(O703="CORRECCIÓN", "C", IF(O703="ACCIÓN CORRECTIVA", "AC", IF(O703="ACCIÓN DE MEJORA", "AM","Error"))),
        VLOOKUP(E703, Opciones!A$1:B$13, 2, FALSE),
        VLOOKUP(M703, Opciones!D$1:E$92, 2, FALSE),
        YEAR(G703)
    ),
"")</f>
        <v>#NAME?</v>
      </c>
      <c r="D703" s="126" t="s">
        <v>115</v>
      </c>
      <c r="E703" s="96" t="s">
        <v>44</v>
      </c>
      <c r="F703" s="127" t="s">
        <v>2083</v>
      </c>
      <c r="G703" s="128">
        <v>45516</v>
      </c>
      <c r="H703" s="129" t="s">
        <v>45</v>
      </c>
      <c r="I703" s="187">
        <v>9</v>
      </c>
      <c r="J703" s="127" t="s">
        <v>2102</v>
      </c>
      <c r="K703" s="127" t="s">
        <v>2103</v>
      </c>
      <c r="L703" s="129" t="s">
        <v>167</v>
      </c>
      <c r="M703" s="129" t="s">
        <v>589</v>
      </c>
      <c r="N703" s="129" t="s">
        <v>444</v>
      </c>
      <c r="O703" s="126" t="s">
        <v>87</v>
      </c>
      <c r="P703" s="127" t="s">
        <v>2106</v>
      </c>
      <c r="Q703" s="175">
        <v>45670</v>
      </c>
      <c r="R703" s="130">
        <v>45777</v>
      </c>
      <c r="S703" s="131"/>
      <c r="T703" s="132"/>
      <c r="U703" s="124" t="s">
        <v>2100</v>
      </c>
      <c r="V703" s="124" t="s">
        <v>90</v>
      </c>
      <c r="W703" s="124">
        <v>1</v>
      </c>
      <c r="AA703" s="134"/>
      <c r="AB703" s="127" t="s">
        <v>157</v>
      </c>
      <c r="AC703" s="126" t="s">
        <v>50</v>
      </c>
      <c r="AD703" s="134"/>
      <c r="AF703" s="137"/>
      <c r="AG703" s="126"/>
      <c r="AH703" s="126"/>
      <c r="AI703" s="134"/>
      <c r="AJ703" s="126">
        <f t="shared" ca="1" si="3"/>
        <v>29</v>
      </c>
      <c r="AK703" s="126" t="e">
        <f t="shared" ca="1" si="29"/>
        <v>#NAME?</v>
      </c>
      <c r="AL703" s="124" t="s">
        <v>2101</v>
      </c>
      <c r="AM703" s="184">
        <v>45653</v>
      </c>
    </row>
    <row r="704" spans="1:39" ht="18.75" customHeight="1">
      <c r="A704" s="131"/>
      <c r="B704" s="125"/>
      <c r="C704" s="126"/>
      <c r="D704" s="126"/>
      <c r="E704" s="96"/>
      <c r="G704" s="129"/>
      <c r="H704" s="129"/>
      <c r="I704" s="187"/>
      <c r="L704" s="129"/>
      <c r="M704" s="129"/>
      <c r="N704" s="129"/>
      <c r="O704" s="126"/>
      <c r="Q704" s="134"/>
      <c r="R704" s="126"/>
      <c r="S704" s="131"/>
      <c r="T704" s="132"/>
      <c r="AA704" s="134"/>
      <c r="AB704" s="131"/>
      <c r="AC704" s="126"/>
      <c r="AD704" s="134"/>
      <c r="AF704" s="137"/>
      <c r="AG704" s="126"/>
      <c r="AH704" s="126"/>
      <c r="AI704" s="134"/>
      <c r="AK704" s="126"/>
      <c r="AM704" s="182"/>
    </row>
    <row r="705" spans="1:39" ht="18.75" customHeight="1">
      <c r="A705" s="131"/>
      <c r="B705" s="125"/>
      <c r="C705" s="126"/>
      <c r="D705" s="126"/>
      <c r="E705" s="96"/>
      <c r="G705" s="129"/>
      <c r="H705" s="129"/>
      <c r="I705" s="187"/>
      <c r="L705" s="129"/>
      <c r="M705" s="129"/>
      <c r="N705" s="129"/>
      <c r="O705" s="126"/>
      <c r="Q705" s="134"/>
      <c r="R705" s="126"/>
      <c r="S705" s="131"/>
      <c r="T705" s="132"/>
      <c r="AA705" s="134"/>
      <c r="AB705" s="131"/>
      <c r="AC705" s="126"/>
      <c r="AD705" s="134"/>
      <c r="AF705" s="137"/>
      <c r="AG705" s="126"/>
      <c r="AH705" s="126"/>
      <c r="AI705" s="134"/>
      <c r="AK705" s="126"/>
      <c r="AM705" s="182"/>
    </row>
    <row r="706" spans="1:39" ht="18.75" customHeight="1">
      <c r="A706" s="131"/>
      <c r="B706" s="125"/>
      <c r="C706" s="126"/>
      <c r="D706" s="126"/>
      <c r="E706" s="96"/>
      <c r="G706" s="129"/>
      <c r="H706" s="129"/>
      <c r="I706" s="187"/>
      <c r="L706" s="129"/>
      <c r="M706" s="129"/>
      <c r="N706" s="129"/>
      <c r="O706" s="126"/>
      <c r="Q706" s="134"/>
      <c r="R706" s="126"/>
      <c r="S706" s="131"/>
      <c r="T706" s="132"/>
      <c r="AA706" s="134"/>
      <c r="AB706" s="131"/>
      <c r="AC706" s="126"/>
      <c r="AD706" s="134"/>
      <c r="AF706" s="137"/>
      <c r="AG706" s="126"/>
      <c r="AH706" s="126"/>
      <c r="AI706" s="134"/>
      <c r="AK706" s="126"/>
      <c r="AM706" s="182"/>
    </row>
    <row r="707" spans="1:39" ht="18.75" customHeight="1">
      <c r="A707" s="131"/>
      <c r="B707" s="125"/>
      <c r="C707" s="126"/>
      <c r="D707" s="126"/>
      <c r="E707" s="96"/>
      <c r="G707" s="129"/>
      <c r="H707" s="129"/>
      <c r="I707" s="187"/>
      <c r="L707" s="129"/>
      <c r="M707" s="129"/>
      <c r="N707" s="129"/>
      <c r="O707" s="126"/>
      <c r="Q707" s="134"/>
      <c r="R707" s="126"/>
      <c r="S707" s="131"/>
      <c r="T707" s="132"/>
      <c r="AA707" s="134"/>
      <c r="AB707" s="131"/>
      <c r="AC707" s="126"/>
      <c r="AD707" s="134"/>
      <c r="AF707" s="137"/>
      <c r="AG707" s="126"/>
      <c r="AH707" s="126"/>
      <c r="AI707" s="134"/>
      <c r="AK707" s="126"/>
      <c r="AM707" s="182"/>
    </row>
    <row r="708" spans="1:39" ht="18.75" customHeight="1">
      <c r="A708" s="131"/>
      <c r="B708" s="125"/>
      <c r="C708" s="126"/>
      <c r="D708" s="126"/>
      <c r="E708" s="96"/>
      <c r="G708" s="129"/>
      <c r="H708" s="129"/>
      <c r="I708" s="187"/>
      <c r="L708" s="129"/>
      <c r="M708" s="129"/>
      <c r="N708" s="129"/>
      <c r="O708" s="126"/>
      <c r="Q708" s="134"/>
      <c r="R708" s="126"/>
      <c r="S708" s="131"/>
      <c r="T708" s="132"/>
      <c r="AA708" s="134"/>
      <c r="AB708" s="131"/>
      <c r="AC708" s="126"/>
      <c r="AD708" s="134"/>
      <c r="AF708" s="137"/>
      <c r="AG708" s="126"/>
      <c r="AH708" s="126"/>
      <c r="AI708" s="134"/>
      <c r="AK708" s="126"/>
      <c r="AM708" s="182"/>
    </row>
    <row r="709" spans="1:39" ht="18.75" customHeight="1">
      <c r="A709" s="131"/>
      <c r="B709" s="125"/>
      <c r="C709" s="126"/>
      <c r="D709" s="126"/>
      <c r="E709" s="96"/>
      <c r="G709" s="129"/>
      <c r="H709" s="129"/>
      <c r="I709" s="187"/>
      <c r="L709" s="129"/>
      <c r="M709" s="129"/>
      <c r="N709" s="129"/>
      <c r="O709" s="126"/>
      <c r="Q709" s="134"/>
      <c r="R709" s="126"/>
      <c r="S709" s="131"/>
      <c r="T709" s="132"/>
      <c r="AA709" s="134"/>
      <c r="AB709" s="131"/>
      <c r="AC709" s="126"/>
      <c r="AD709" s="134"/>
      <c r="AF709" s="137"/>
      <c r="AG709" s="126"/>
      <c r="AH709" s="126"/>
      <c r="AI709" s="134"/>
      <c r="AK709" s="126"/>
      <c r="AM709" s="182"/>
    </row>
    <row r="710" spans="1:39" ht="18.75" customHeight="1">
      <c r="A710" s="131"/>
      <c r="B710" s="125"/>
      <c r="C710" s="126"/>
      <c r="D710" s="126"/>
      <c r="E710" s="96"/>
      <c r="G710" s="129"/>
      <c r="H710" s="129"/>
      <c r="I710" s="187"/>
      <c r="L710" s="129"/>
      <c r="M710" s="129"/>
      <c r="N710" s="129"/>
      <c r="O710" s="126"/>
      <c r="Q710" s="134"/>
      <c r="R710" s="126"/>
      <c r="S710" s="131"/>
      <c r="T710" s="132"/>
      <c r="AA710" s="134"/>
      <c r="AB710" s="131"/>
      <c r="AC710" s="126"/>
      <c r="AD710" s="134"/>
      <c r="AF710" s="137"/>
      <c r="AG710" s="126"/>
      <c r="AH710" s="126"/>
      <c r="AI710" s="134"/>
      <c r="AK710" s="126"/>
      <c r="AM710" s="182"/>
    </row>
    <row r="711" spans="1:39" ht="18.75" customHeight="1">
      <c r="A711" s="131"/>
      <c r="B711" s="125"/>
      <c r="C711" s="126"/>
      <c r="D711" s="126"/>
      <c r="E711" s="96"/>
      <c r="G711" s="129"/>
      <c r="H711" s="129"/>
      <c r="I711" s="187"/>
      <c r="L711" s="129"/>
      <c r="M711" s="129"/>
      <c r="N711" s="129"/>
      <c r="O711" s="126"/>
      <c r="Q711" s="134"/>
      <c r="R711" s="126"/>
      <c r="S711" s="131"/>
      <c r="T711" s="132"/>
      <c r="AA711" s="134"/>
      <c r="AB711" s="131"/>
      <c r="AC711" s="126"/>
      <c r="AD711" s="134"/>
      <c r="AF711" s="137"/>
      <c r="AG711" s="126"/>
      <c r="AH711" s="126"/>
      <c r="AI711" s="134"/>
      <c r="AK711" s="126"/>
      <c r="AM711" s="182"/>
    </row>
    <row r="712" spans="1:39" ht="18.75" customHeight="1">
      <c r="A712" s="131"/>
      <c r="B712" s="125"/>
      <c r="C712" s="126"/>
      <c r="D712" s="126"/>
      <c r="E712" s="96"/>
      <c r="G712" s="129"/>
      <c r="H712" s="129"/>
      <c r="I712" s="187"/>
      <c r="L712" s="129"/>
      <c r="M712" s="129"/>
      <c r="N712" s="129"/>
      <c r="O712" s="126"/>
      <c r="Q712" s="134"/>
      <c r="R712" s="126"/>
      <c r="S712" s="131"/>
      <c r="T712" s="132"/>
      <c r="AA712" s="134"/>
      <c r="AB712" s="131"/>
      <c r="AC712" s="126"/>
      <c r="AD712" s="134"/>
      <c r="AF712" s="137"/>
      <c r="AG712" s="126"/>
      <c r="AH712" s="126"/>
      <c r="AI712" s="134"/>
      <c r="AK712" s="126"/>
      <c r="AM712" s="182"/>
    </row>
    <row r="713" spans="1:39" ht="18.75" customHeight="1">
      <c r="A713" s="131"/>
      <c r="B713" s="125"/>
      <c r="C713" s="126"/>
      <c r="D713" s="126"/>
      <c r="E713" s="96"/>
      <c r="G713" s="129"/>
      <c r="H713" s="129"/>
      <c r="I713" s="187"/>
      <c r="L713" s="129"/>
      <c r="M713" s="129"/>
      <c r="N713" s="129"/>
      <c r="O713" s="126"/>
      <c r="Q713" s="134"/>
      <c r="R713" s="126"/>
      <c r="S713" s="131"/>
      <c r="T713" s="132"/>
      <c r="AA713" s="134"/>
      <c r="AB713" s="131"/>
      <c r="AC713" s="126"/>
      <c r="AD713" s="134"/>
      <c r="AF713" s="137"/>
      <c r="AG713" s="126"/>
      <c r="AH713" s="126"/>
      <c r="AI713" s="134"/>
      <c r="AK713" s="126"/>
      <c r="AM713" s="182"/>
    </row>
    <row r="714" spans="1:39" ht="18.75" customHeight="1">
      <c r="A714" s="131"/>
      <c r="B714" s="125"/>
      <c r="C714" s="126"/>
      <c r="D714" s="126"/>
      <c r="E714" s="96"/>
      <c r="G714" s="129"/>
      <c r="H714" s="129"/>
      <c r="I714" s="187"/>
      <c r="L714" s="129"/>
      <c r="M714" s="129"/>
      <c r="N714" s="129"/>
      <c r="O714" s="126"/>
      <c r="Q714" s="134"/>
      <c r="R714" s="126"/>
      <c r="S714" s="131"/>
      <c r="T714" s="132"/>
      <c r="AA714" s="134"/>
      <c r="AB714" s="131"/>
      <c r="AC714" s="126"/>
      <c r="AD714" s="134"/>
      <c r="AF714" s="137"/>
      <c r="AG714" s="126"/>
      <c r="AH714" s="126"/>
      <c r="AI714" s="134"/>
      <c r="AK714" s="126"/>
      <c r="AM714" s="182"/>
    </row>
    <row r="715" spans="1:39" ht="18.75" customHeight="1">
      <c r="A715" s="131"/>
      <c r="B715" s="125"/>
      <c r="C715" s="126"/>
      <c r="D715" s="126"/>
      <c r="G715" s="129"/>
      <c r="H715" s="129"/>
      <c r="I715" s="187"/>
      <c r="L715" s="129"/>
      <c r="M715" s="129"/>
      <c r="N715" s="129"/>
      <c r="O715" s="126"/>
      <c r="Q715" s="134"/>
      <c r="R715" s="126"/>
      <c r="S715" s="131"/>
      <c r="T715" s="132"/>
      <c r="AA715" s="134"/>
      <c r="AB715" s="131"/>
      <c r="AC715" s="126"/>
      <c r="AD715" s="134"/>
      <c r="AF715" s="137"/>
      <c r="AG715" s="126"/>
      <c r="AH715" s="126"/>
      <c r="AI715" s="134"/>
      <c r="AK715" s="126"/>
      <c r="AM715" s="182"/>
    </row>
    <row r="716" spans="1:39" ht="18.75" customHeight="1">
      <c r="A716" s="131"/>
      <c r="B716" s="125"/>
      <c r="C716" s="126"/>
      <c r="D716" s="126"/>
      <c r="G716" s="129"/>
      <c r="H716" s="129"/>
      <c r="I716" s="187"/>
      <c r="L716" s="129"/>
      <c r="M716" s="129"/>
      <c r="N716" s="129"/>
      <c r="O716" s="126"/>
      <c r="Q716" s="134"/>
      <c r="R716" s="126"/>
      <c r="S716" s="131"/>
      <c r="T716" s="132"/>
      <c r="AA716" s="134"/>
      <c r="AB716" s="131"/>
      <c r="AC716" s="126"/>
      <c r="AD716" s="134"/>
      <c r="AF716" s="137"/>
      <c r="AG716" s="126"/>
      <c r="AH716" s="126"/>
      <c r="AI716" s="134"/>
      <c r="AK716" s="126"/>
      <c r="AM716" s="182"/>
    </row>
    <row r="717" spans="1:39" ht="18.75" customHeight="1">
      <c r="A717" s="131"/>
      <c r="B717" s="125"/>
      <c r="C717" s="126"/>
      <c r="D717" s="126"/>
      <c r="G717" s="129"/>
      <c r="H717" s="129"/>
      <c r="I717" s="187"/>
      <c r="L717" s="129"/>
      <c r="M717" s="129"/>
      <c r="N717" s="129"/>
      <c r="O717" s="126"/>
      <c r="Q717" s="134"/>
      <c r="R717" s="126"/>
      <c r="S717" s="131"/>
      <c r="T717" s="132"/>
      <c r="AA717" s="134"/>
      <c r="AB717" s="131"/>
      <c r="AC717" s="126"/>
      <c r="AD717" s="134"/>
      <c r="AF717" s="137"/>
      <c r="AG717" s="126"/>
      <c r="AH717" s="126"/>
      <c r="AI717" s="134"/>
      <c r="AK717" s="126"/>
      <c r="AM717" s="182"/>
    </row>
    <row r="718" spans="1:39" ht="18.75" customHeight="1">
      <c r="A718" s="131"/>
      <c r="B718" s="125"/>
      <c r="C718" s="126"/>
      <c r="D718" s="126"/>
      <c r="G718" s="129"/>
      <c r="H718" s="129"/>
      <c r="I718" s="187"/>
      <c r="L718" s="129"/>
      <c r="M718" s="129"/>
      <c r="N718" s="129"/>
      <c r="O718" s="126"/>
      <c r="Q718" s="134"/>
      <c r="R718" s="126"/>
      <c r="S718" s="131"/>
      <c r="T718" s="132"/>
      <c r="AA718" s="134"/>
      <c r="AB718" s="131"/>
      <c r="AC718" s="126"/>
      <c r="AD718" s="134"/>
      <c r="AF718" s="137"/>
      <c r="AG718" s="126"/>
      <c r="AH718" s="126"/>
      <c r="AI718" s="134"/>
      <c r="AK718" s="126"/>
      <c r="AM718" s="182"/>
    </row>
    <row r="719" spans="1:39" ht="18.75" customHeight="1">
      <c r="A719" s="131"/>
      <c r="B719" s="125"/>
      <c r="C719" s="126"/>
      <c r="D719" s="126"/>
      <c r="G719" s="129"/>
      <c r="H719" s="129"/>
      <c r="I719" s="187"/>
      <c r="L719" s="129"/>
      <c r="M719" s="129"/>
      <c r="N719" s="129"/>
      <c r="O719" s="126"/>
      <c r="Q719" s="134"/>
      <c r="R719" s="126"/>
      <c r="S719" s="131"/>
      <c r="T719" s="132"/>
      <c r="AA719" s="134"/>
      <c r="AB719" s="131"/>
      <c r="AC719" s="126"/>
      <c r="AD719" s="134"/>
      <c r="AF719" s="137"/>
      <c r="AG719" s="126"/>
      <c r="AH719" s="126"/>
      <c r="AI719" s="134"/>
      <c r="AK719" s="126"/>
      <c r="AM719" s="182"/>
    </row>
    <row r="720" spans="1:39" ht="18.75" customHeight="1">
      <c r="A720" s="131"/>
      <c r="B720" s="125"/>
      <c r="C720" s="126"/>
      <c r="D720" s="126"/>
      <c r="G720" s="129"/>
      <c r="H720" s="129"/>
      <c r="I720" s="187"/>
      <c r="L720" s="129"/>
      <c r="M720" s="129"/>
      <c r="N720" s="129"/>
      <c r="O720" s="126"/>
      <c r="Q720" s="134"/>
      <c r="R720" s="126"/>
      <c r="S720" s="131"/>
      <c r="T720" s="132"/>
      <c r="AA720" s="134"/>
      <c r="AB720" s="131"/>
      <c r="AC720" s="126"/>
      <c r="AD720" s="134"/>
      <c r="AF720" s="137"/>
      <c r="AG720" s="126"/>
      <c r="AH720" s="126"/>
      <c r="AI720" s="134"/>
      <c r="AK720" s="126"/>
      <c r="AM720" s="182"/>
    </row>
    <row r="721" spans="1:39" ht="18.75" customHeight="1">
      <c r="A721" s="131"/>
      <c r="B721" s="125"/>
      <c r="C721" s="126"/>
      <c r="D721" s="126"/>
      <c r="G721" s="129"/>
      <c r="H721" s="129"/>
      <c r="I721" s="187"/>
      <c r="L721" s="129"/>
      <c r="M721" s="129"/>
      <c r="N721" s="129"/>
      <c r="O721" s="126"/>
      <c r="Q721" s="134"/>
      <c r="R721" s="126"/>
      <c r="S721" s="131"/>
      <c r="T721" s="132"/>
      <c r="AA721" s="134"/>
      <c r="AB721" s="131"/>
      <c r="AC721" s="126"/>
      <c r="AD721" s="134"/>
      <c r="AF721" s="137"/>
      <c r="AG721" s="126"/>
      <c r="AH721" s="126"/>
      <c r="AI721" s="134"/>
      <c r="AK721" s="126"/>
      <c r="AM721" s="182"/>
    </row>
    <row r="722" spans="1:39" ht="18.75" customHeight="1">
      <c r="A722" s="131"/>
      <c r="B722" s="125"/>
      <c r="C722" s="126"/>
      <c r="D722" s="126"/>
      <c r="G722" s="129"/>
      <c r="H722" s="129"/>
      <c r="I722" s="187"/>
      <c r="L722" s="129"/>
      <c r="M722" s="129"/>
      <c r="N722" s="129"/>
      <c r="O722" s="126"/>
      <c r="Q722" s="134"/>
      <c r="R722" s="126"/>
      <c r="S722" s="131"/>
      <c r="T722" s="132"/>
      <c r="AA722" s="134"/>
      <c r="AB722" s="131"/>
      <c r="AC722" s="126"/>
      <c r="AD722" s="134"/>
      <c r="AF722" s="137"/>
      <c r="AG722" s="126"/>
      <c r="AH722" s="126"/>
      <c r="AI722" s="134"/>
      <c r="AK722" s="126"/>
      <c r="AM722" s="182"/>
    </row>
    <row r="723" spans="1:39" ht="18.75" customHeight="1">
      <c r="A723" s="131"/>
      <c r="B723" s="125"/>
      <c r="C723" s="126"/>
      <c r="D723" s="126"/>
      <c r="G723" s="129"/>
      <c r="H723" s="129"/>
      <c r="I723" s="187"/>
      <c r="L723" s="129"/>
      <c r="M723" s="129"/>
      <c r="N723" s="129"/>
      <c r="O723" s="126"/>
      <c r="Q723" s="134"/>
      <c r="R723" s="126"/>
      <c r="S723" s="131"/>
      <c r="T723" s="132"/>
      <c r="AA723" s="134"/>
      <c r="AB723" s="131"/>
      <c r="AC723" s="126"/>
      <c r="AD723" s="134"/>
      <c r="AF723" s="137"/>
      <c r="AG723" s="126"/>
      <c r="AH723" s="126"/>
      <c r="AI723" s="134"/>
      <c r="AK723" s="126"/>
      <c r="AM723" s="182"/>
    </row>
    <row r="724" spans="1:39" ht="18.75" customHeight="1">
      <c r="A724" s="131"/>
      <c r="B724" s="125"/>
      <c r="C724" s="126"/>
      <c r="D724" s="126"/>
      <c r="G724" s="129"/>
      <c r="H724" s="129"/>
      <c r="I724" s="187"/>
      <c r="L724" s="129"/>
      <c r="M724" s="129"/>
      <c r="N724" s="129"/>
      <c r="O724" s="126"/>
      <c r="Q724" s="134"/>
      <c r="R724" s="126"/>
      <c r="S724" s="131"/>
      <c r="T724" s="132"/>
      <c r="AA724" s="134"/>
      <c r="AB724" s="131"/>
      <c r="AC724" s="126"/>
      <c r="AD724" s="134"/>
      <c r="AF724" s="137"/>
      <c r="AG724" s="126"/>
      <c r="AH724" s="126"/>
      <c r="AI724" s="134"/>
      <c r="AK724" s="126"/>
      <c r="AM724" s="182"/>
    </row>
    <row r="725" spans="1:39" ht="18.75" customHeight="1">
      <c r="A725" s="131"/>
      <c r="B725" s="125"/>
      <c r="C725" s="126"/>
      <c r="D725" s="126"/>
      <c r="G725" s="129"/>
      <c r="H725" s="129"/>
      <c r="I725" s="187"/>
      <c r="L725" s="129"/>
      <c r="M725" s="129"/>
      <c r="N725" s="129"/>
      <c r="O725" s="126"/>
      <c r="Q725" s="134"/>
      <c r="R725" s="126"/>
      <c r="S725" s="131"/>
      <c r="T725" s="132"/>
      <c r="AA725" s="134"/>
      <c r="AB725" s="131"/>
      <c r="AC725" s="126"/>
      <c r="AD725" s="134"/>
      <c r="AF725" s="137"/>
      <c r="AG725" s="126"/>
      <c r="AH725" s="126"/>
      <c r="AI725" s="134"/>
      <c r="AK725" s="126"/>
      <c r="AM725" s="182"/>
    </row>
    <row r="726" spans="1:39" ht="18.75" customHeight="1">
      <c r="A726" s="131"/>
      <c r="B726" s="125"/>
      <c r="C726" s="126"/>
      <c r="D726" s="126"/>
      <c r="G726" s="129"/>
      <c r="H726" s="129"/>
      <c r="I726" s="187"/>
      <c r="L726" s="129"/>
      <c r="M726" s="129"/>
      <c r="N726" s="129"/>
      <c r="O726" s="126"/>
      <c r="Q726" s="134"/>
      <c r="R726" s="126"/>
      <c r="S726" s="131"/>
      <c r="T726" s="132"/>
      <c r="AA726" s="134"/>
      <c r="AB726" s="131"/>
      <c r="AC726" s="126"/>
      <c r="AD726" s="134"/>
      <c r="AF726" s="137"/>
      <c r="AG726" s="126"/>
      <c r="AH726" s="126"/>
      <c r="AI726" s="134"/>
      <c r="AK726" s="126"/>
      <c r="AM726" s="182"/>
    </row>
    <row r="727" spans="1:39" ht="18.75" customHeight="1">
      <c r="A727" s="131"/>
      <c r="B727" s="125"/>
      <c r="C727" s="126"/>
      <c r="D727" s="126"/>
      <c r="G727" s="129"/>
      <c r="H727" s="129"/>
      <c r="I727" s="187"/>
      <c r="L727" s="129"/>
      <c r="M727" s="129"/>
      <c r="N727" s="129"/>
      <c r="O727" s="126"/>
      <c r="Q727" s="134"/>
      <c r="R727" s="126"/>
      <c r="S727" s="131"/>
      <c r="T727" s="132"/>
      <c r="AA727" s="134"/>
      <c r="AB727" s="131"/>
      <c r="AC727" s="126"/>
      <c r="AD727" s="134"/>
      <c r="AF727" s="137"/>
      <c r="AG727" s="126"/>
      <c r="AH727" s="126"/>
      <c r="AI727" s="134"/>
      <c r="AK727" s="126"/>
      <c r="AM727" s="182"/>
    </row>
    <row r="728" spans="1:39" ht="18.75" customHeight="1">
      <c r="A728" s="131"/>
      <c r="B728" s="125"/>
      <c r="C728" s="126"/>
      <c r="D728" s="126"/>
      <c r="G728" s="129"/>
      <c r="H728" s="129"/>
      <c r="I728" s="187"/>
      <c r="L728" s="129"/>
      <c r="M728" s="129"/>
      <c r="N728" s="129"/>
      <c r="O728" s="126"/>
      <c r="Q728" s="134"/>
      <c r="R728" s="126"/>
      <c r="S728" s="131"/>
      <c r="T728" s="132"/>
      <c r="AA728" s="134"/>
      <c r="AB728" s="131"/>
      <c r="AC728" s="126"/>
      <c r="AD728" s="134"/>
      <c r="AF728" s="137"/>
      <c r="AG728" s="126"/>
      <c r="AH728" s="126"/>
      <c r="AI728" s="134"/>
      <c r="AK728" s="126"/>
      <c r="AM728" s="182"/>
    </row>
    <row r="729" spans="1:39" ht="18.75" customHeight="1">
      <c r="A729" s="131"/>
      <c r="B729" s="125"/>
      <c r="C729" s="126"/>
      <c r="D729" s="126"/>
      <c r="G729" s="129"/>
      <c r="H729" s="129"/>
      <c r="I729" s="187"/>
      <c r="L729" s="129"/>
      <c r="M729" s="129"/>
      <c r="N729" s="129"/>
      <c r="O729" s="126"/>
      <c r="Q729" s="134"/>
      <c r="R729" s="126"/>
      <c r="S729" s="131"/>
      <c r="T729" s="132"/>
      <c r="AA729" s="134"/>
      <c r="AB729" s="131"/>
      <c r="AC729" s="126"/>
      <c r="AD729" s="134"/>
      <c r="AF729" s="137"/>
      <c r="AG729" s="126"/>
      <c r="AH729" s="126"/>
      <c r="AI729" s="134"/>
      <c r="AK729" s="126"/>
      <c r="AM729" s="182"/>
    </row>
    <row r="730" spans="1:39" ht="18.75" customHeight="1">
      <c r="A730" s="131"/>
      <c r="B730" s="125"/>
      <c r="C730" s="126"/>
      <c r="D730" s="126"/>
      <c r="G730" s="129"/>
      <c r="H730" s="129"/>
      <c r="I730" s="187"/>
      <c r="L730" s="129"/>
      <c r="M730" s="129"/>
      <c r="N730" s="129"/>
      <c r="O730" s="126"/>
      <c r="Q730" s="134"/>
      <c r="R730" s="126"/>
      <c r="S730" s="131"/>
      <c r="T730" s="132"/>
      <c r="AA730" s="134"/>
      <c r="AB730" s="131"/>
      <c r="AC730" s="126"/>
      <c r="AD730" s="134"/>
      <c r="AF730" s="137"/>
      <c r="AG730" s="126"/>
      <c r="AH730" s="126"/>
      <c r="AI730" s="134"/>
      <c r="AK730" s="126"/>
      <c r="AM730" s="182"/>
    </row>
    <row r="731" spans="1:39" ht="18.75" customHeight="1">
      <c r="A731" s="131"/>
      <c r="B731" s="125"/>
      <c r="C731" s="126"/>
      <c r="D731" s="126"/>
      <c r="G731" s="129"/>
      <c r="H731" s="129"/>
      <c r="I731" s="187"/>
      <c r="L731" s="129"/>
      <c r="M731" s="129"/>
      <c r="N731" s="129"/>
      <c r="O731" s="126"/>
      <c r="Q731" s="134"/>
      <c r="R731" s="126"/>
      <c r="S731" s="131"/>
      <c r="T731" s="132"/>
      <c r="AA731" s="134"/>
      <c r="AB731" s="131"/>
      <c r="AC731" s="126"/>
      <c r="AD731" s="134"/>
      <c r="AF731" s="137"/>
      <c r="AG731" s="126"/>
      <c r="AH731" s="126"/>
      <c r="AI731" s="134"/>
      <c r="AK731" s="126"/>
      <c r="AM731" s="182"/>
    </row>
    <row r="732" spans="1:39" ht="18.75" customHeight="1">
      <c r="A732" s="131"/>
      <c r="B732" s="125"/>
      <c r="C732" s="126"/>
      <c r="D732" s="126"/>
      <c r="G732" s="129"/>
      <c r="H732" s="129"/>
      <c r="I732" s="187"/>
      <c r="L732" s="129"/>
      <c r="M732" s="129"/>
      <c r="N732" s="129"/>
      <c r="O732" s="126"/>
      <c r="Q732" s="134"/>
      <c r="R732" s="126"/>
      <c r="S732" s="131"/>
      <c r="T732" s="132"/>
      <c r="AA732" s="134"/>
      <c r="AB732" s="131"/>
      <c r="AC732" s="126"/>
      <c r="AD732" s="134"/>
      <c r="AF732" s="137"/>
      <c r="AG732" s="126"/>
      <c r="AH732" s="126"/>
      <c r="AI732" s="134"/>
      <c r="AK732" s="126"/>
      <c r="AM732" s="182"/>
    </row>
    <row r="733" spans="1:39" ht="18.75" customHeight="1">
      <c r="A733" s="131"/>
      <c r="B733" s="125"/>
      <c r="C733" s="126"/>
      <c r="D733" s="126"/>
      <c r="G733" s="129"/>
      <c r="H733" s="129"/>
      <c r="I733" s="187"/>
      <c r="L733" s="129"/>
      <c r="M733" s="129"/>
      <c r="N733" s="129"/>
      <c r="O733" s="126"/>
      <c r="Q733" s="134"/>
      <c r="R733" s="126"/>
      <c r="S733" s="131"/>
      <c r="T733" s="132"/>
      <c r="AA733" s="134"/>
      <c r="AB733" s="131"/>
      <c r="AC733" s="126"/>
      <c r="AD733" s="134"/>
      <c r="AF733" s="137"/>
      <c r="AG733" s="126"/>
      <c r="AH733" s="126"/>
      <c r="AI733" s="134"/>
      <c r="AK733" s="126"/>
      <c r="AM733" s="182"/>
    </row>
    <row r="734" spans="1:39" ht="18.75" customHeight="1">
      <c r="A734" s="131"/>
      <c r="B734" s="125"/>
      <c r="C734" s="126"/>
      <c r="D734" s="126"/>
      <c r="G734" s="129"/>
      <c r="H734" s="129"/>
      <c r="I734" s="187"/>
      <c r="L734" s="129"/>
      <c r="M734" s="129"/>
      <c r="N734" s="129"/>
      <c r="O734" s="126"/>
      <c r="Q734" s="134"/>
      <c r="R734" s="126"/>
      <c r="S734" s="131"/>
      <c r="T734" s="132"/>
      <c r="AA734" s="134"/>
      <c r="AB734" s="131"/>
      <c r="AC734" s="126"/>
      <c r="AD734" s="134"/>
      <c r="AF734" s="137"/>
      <c r="AG734" s="126"/>
      <c r="AH734" s="126"/>
      <c r="AI734" s="134"/>
      <c r="AK734" s="126"/>
      <c r="AM734" s="182"/>
    </row>
    <row r="735" spans="1:39" ht="18.75" customHeight="1">
      <c r="A735" s="131"/>
      <c r="B735" s="125"/>
      <c r="C735" s="126"/>
      <c r="D735" s="126"/>
      <c r="G735" s="129"/>
      <c r="H735" s="129"/>
      <c r="I735" s="187"/>
      <c r="L735" s="129"/>
      <c r="M735" s="129"/>
      <c r="N735" s="129"/>
      <c r="O735" s="126"/>
      <c r="Q735" s="134"/>
      <c r="R735" s="126"/>
      <c r="S735" s="131"/>
      <c r="T735" s="132"/>
      <c r="AA735" s="134"/>
      <c r="AB735" s="131"/>
      <c r="AC735" s="126"/>
      <c r="AD735" s="134"/>
      <c r="AF735" s="137"/>
      <c r="AG735" s="126"/>
      <c r="AH735" s="126"/>
      <c r="AI735" s="134"/>
      <c r="AK735" s="126"/>
      <c r="AM735" s="182"/>
    </row>
    <row r="736" spans="1:39" ht="18.75" customHeight="1">
      <c r="A736" s="131"/>
      <c r="B736" s="125"/>
      <c r="C736" s="126"/>
      <c r="D736" s="126"/>
      <c r="G736" s="129"/>
      <c r="H736" s="129"/>
      <c r="I736" s="187"/>
      <c r="L736" s="129"/>
      <c r="M736" s="129"/>
      <c r="N736" s="129"/>
      <c r="O736" s="126"/>
      <c r="Q736" s="134"/>
      <c r="R736" s="126"/>
      <c r="S736" s="131"/>
      <c r="T736" s="132"/>
      <c r="AA736" s="134"/>
      <c r="AB736" s="131"/>
      <c r="AC736" s="126"/>
      <c r="AD736" s="134"/>
      <c r="AF736" s="137"/>
      <c r="AG736" s="126"/>
      <c r="AH736" s="126"/>
      <c r="AI736" s="134"/>
      <c r="AK736" s="126"/>
      <c r="AM736" s="182"/>
    </row>
    <row r="737" spans="1:39" ht="18.75" customHeight="1">
      <c r="A737" s="131"/>
      <c r="B737" s="125"/>
      <c r="C737" s="126"/>
      <c r="D737" s="126"/>
      <c r="G737" s="129"/>
      <c r="H737" s="129"/>
      <c r="I737" s="187"/>
      <c r="L737" s="129"/>
      <c r="M737" s="129"/>
      <c r="N737" s="129"/>
      <c r="O737" s="126"/>
      <c r="Q737" s="134"/>
      <c r="R737" s="126"/>
      <c r="S737" s="131"/>
      <c r="T737" s="132"/>
      <c r="AA737" s="134"/>
      <c r="AB737" s="131"/>
      <c r="AC737" s="126"/>
      <c r="AD737" s="134"/>
      <c r="AF737" s="137"/>
      <c r="AG737" s="126"/>
      <c r="AH737" s="126"/>
      <c r="AI737" s="134"/>
      <c r="AK737" s="126"/>
      <c r="AM737" s="182"/>
    </row>
    <row r="738" spans="1:39" ht="18.75" customHeight="1">
      <c r="A738" s="131"/>
      <c r="B738" s="125"/>
      <c r="C738" s="126"/>
      <c r="D738" s="126"/>
      <c r="G738" s="129"/>
      <c r="H738" s="129"/>
      <c r="I738" s="187"/>
      <c r="L738" s="129"/>
      <c r="M738" s="129"/>
      <c r="N738" s="129"/>
      <c r="O738" s="126"/>
      <c r="Q738" s="134"/>
      <c r="R738" s="126"/>
      <c r="S738" s="131"/>
      <c r="T738" s="132"/>
      <c r="AA738" s="134"/>
      <c r="AB738" s="131"/>
      <c r="AC738" s="126"/>
      <c r="AD738" s="134"/>
      <c r="AF738" s="137"/>
      <c r="AG738" s="126"/>
      <c r="AH738" s="126"/>
      <c r="AI738" s="134"/>
      <c r="AK738" s="126"/>
      <c r="AM738" s="182"/>
    </row>
    <row r="739" spans="1:39" ht="18.75" customHeight="1">
      <c r="A739" s="131"/>
      <c r="B739" s="125"/>
      <c r="C739" s="126"/>
      <c r="D739" s="126"/>
      <c r="G739" s="129"/>
      <c r="H739" s="129"/>
      <c r="I739" s="187"/>
      <c r="L739" s="129"/>
      <c r="M739" s="129"/>
      <c r="N739" s="129"/>
      <c r="O739" s="126"/>
      <c r="Q739" s="134"/>
      <c r="R739" s="126"/>
      <c r="S739" s="131"/>
      <c r="T739" s="132"/>
      <c r="AA739" s="134"/>
      <c r="AB739" s="131"/>
      <c r="AC739" s="126"/>
      <c r="AD739" s="134"/>
      <c r="AF739" s="137"/>
      <c r="AG739" s="126"/>
      <c r="AH739" s="126"/>
      <c r="AI739" s="134"/>
      <c r="AK739" s="126"/>
      <c r="AM739" s="182"/>
    </row>
    <row r="740" spans="1:39" ht="18.75" customHeight="1">
      <c r="A740" s="131"/>
      <c r="B740" s="125"/>
      <c r="C740" s="126"/>
      <c r="D740" s="126"/>
      <c r="G740" s="129"/>
      <c r="H740" s="129"/>
      <c r="I740" s="187"/>
      <c r="L740" s="129"/>
      <c r="M740" s="129"/>
      <c r="N740" s="129"/>
      <c r="O740" s="126"/>
      <c r="Q740" s="134"/>
      <c r="R740" s="126"/>
      <c r="S740" s="131"/>
      <c r="T740" s="132"/>
      <c r="AA740" s="134"/>
      <c r="AB740" s="131"/>
      <c r="AC740" s="126"/>
      <c r="AD740" s="134"/>
      <c r="AF740" s="137"/>
      <c r="AG740" s="126"/>
      <c r="AH740" s="126"/>
      <c r="AI740" s="134"/>
      <c r="AK740" s="126"/>
      <c r="AM740" s="182"/>
    </row>
    <row r="741" spans="1:39" ht="18.75" customHeight="1">
      <c r="A741" s="131"/>
      <c r="B741" s="125"/>
      <c r="C741" s="126"/>
      <c r="D741" s="126"/>
      <c r="G741" s="129"/>
      <c r="H741" s="129"/>
      <c r="I741" s="187"/>
      <c r="L741" s="129"/>
      <c r="M741" s="129"/>
      <c r="N741" s="129"/>
      <c r="O741" s="126"/>
      <c r="Q741" s="134"/>
      <c r="R741" s="126"/>
      <c r="S741" s="131"/>
      <c r="T741" s="132"/>
      <c r="AA741" s="134"/>
      <c r="AB741" s="131"/>
      <c r="AC741" s="126"/>
      <c r="AD741" s="134"/>
      <c r="AF741" s="137"/>
      <c r="AG741" s="126"/>
      <c r="AH741" s="126"/>
      <c r="AI741" s="134"/>
      <c r="AK741" s="126"/>
      <c r="AM741" s="182"/>
    </row>
    <row r="742" spans="1:39" ht="18.75" customHeight="1">
      <c r="A742" s="131"/>
      <c r="B742" s="125"/>
      <c r="C742" s="126"/>
      <c r="D742" s="126"/>
      <c r="G742" s="129"/>
      <c r="H742" s="129"/>
      <c r="I742" s="187"/>
      <c r="L742" s="129"/>
      <c r="M742" s="129"/>
      <c r="N742" s="129"/>
      <c r="O742" s="126"/>
      <c r="Q742" s="134"/>
      <c r="R742" s="126"/>
      <c r="S742" s="131"/>
      <c r="T742" s="132"/>
      <c r="AA742" s="134"/>
      <c r="AB742" s="131"/>
      <c r="AC742" s="126"/>
      <c r="AD742" s="134"/>
      <c r="AF742" s="137"/>
      <c r="AG742" s="126"/>
      <c r="AH742" s="126"/>
      <c r="AI742" s="134"/>
      <c r="AK742" s="126"/>
      <c r="AM742" s="182"/>
    </row>
    <row r="743" spans="1:39" ht="18.75" customHeight="1">
      <c r="A743" s="131"/>
      <c r="B743" s="125"/>
      <c r="C743" s="126"/>
      <c r="D743" s="126"/>
      <c r="G743" s="129"/>
      <c r="H743" s="129"/>
      <c r="I743" s="187"/>
      <c r="L743" s="129"/>
      <c r="M743" s="129"/>
      <c r="N743" s="129"/>
      <c r="O743" s="126"/>
      <c r="Q743" s="134"/>
      <c r="R743" s="126"/>
      <c r="S743" s="131"/>
      <c r="T743" s="132"/>
      <c r="AA743" s="134"/>
      <c r="AB743" s="131"/>
      <c r="AC743" s="126"/>
      <c r="AD743" s="134"/>
      <c r="AF743" s="137"/>
      <c r="AG743" s="126"/>
      <c r="AH743" s="126"/>
      <c r="AI743" s="134"/>
      <c r="AK743" s="126"/>
      <c r="AM743" s="182"/>
    </row>
    <row r="744" spans="1:39" ht="18.75" customHeight="1">
      <c r="A744" s="131"/>
      <c r="B744" s="125"/>
      <c r="C744" s="126"/>
      <c r="D744" s="126"/>
      <c r="G744" s="129"/>
      <c r="H744" s="129"/>
      <c r="I744" s="187"/>
      <c r="L744" s="129"/>
      <c r="M744" s="129"/>
      <c r="N744" s="129"/>
      <c r="O744" s="126"/>
      <c r="Q744" s="134"/>
      <c r="R744" s="126"/>
      <c r="S744" s="131"/>
      <c r="T744" s="132"/>
      <c r="AA744" s="134"/>
      <c r="AB744" s="131"/>
      <c r="AC744" s="126"/>
      <c r="AD744" s="134"/>
      <c r="AF744" s="137"/>
      <c r="AG744" s="126"/>
      <c r="AH744" s="126"/>
      <c r="AI744" s="134"/>
      <c r="AK744" s="126"/>
      <c r="AM744" s="182"/>
    </row>
    <row r="745" spans="1:39" ht="18.75" customHeight="1">
      <c r="A745" s="131"/>
      <c r="B745" s="125"/>
      <c r="C745" s="126"/>
      <c r="D745" s="126"/>
      <c r="G745" s="129"/>
      <c r="H745" s="129"/>
      <c r="I745" s="187"/>
      <c r="L745" s="129"/>
      <c r="M745" s="129"/>
      <c r="N745" s="129"/>
      <c r="O745" s="126"/>
      <c r="Q745" s="134"/>
      <c r="R745" s="126"/>
      <c r="S745" s="131"/>
      <c r="T745" s="132"/>
      <c r="AA745" s="134"/>
      <c r="AB745" s="131"/>
      <c r="AC745" s="126"/>
      <c r="AD745" s="134"/>
      <c r="AF745" s="137"/>
      <c r="AG745" s="126"/>
      <c r="AH745" s="126"/>
      <c r="AI745" s="134"/>
      <c r="AK745" s="126"/>
      <c r="AM745" s="182"/>
    </row>
    <row r="746" spans="1:39" ht="18.75" customHeight="1">
      <c r="A746" s="131"/>
      <c r="B746" s="125"/>
      <c r="C746" s="126"/>
      <c r="D746" s="126"/>
      <c r="G746" s="129"/>
      <c r="H746" s="129"/>
      <c r="I746" s="187"/>
      <c r="L746" s="129"/>
      <c r="M746" s="129"/>
      <c r="N746" s="129"/>
      <c r="O746" s="126"/>
      <c r="Q746" s="134"/>
      <c r="R746" s="126"/>
      <c r="S746" s="131"/>
      <c r="T746" s="132"/>
      <c r="AA746" s="134"/>
      <c r="AB746" s="131"/>
      <c r="AC746" s="126"/>
      <c r="AD746" s="134"/>
      <c r="AF746" s="137"/>
      <c r="AG746" s="126"/>
      <c r="AH746" s="126"/>
      <c r="AI746" s="134"/>
      <c r="AK746" s="126"/>
      <c r="AM746" s="182"/>
    </row>
    <row r="747" spans="1:39" ht="18.75" customHeight="1">
      <c r="A747" s="131"/>
      <c r="B747" s="125"/>
      <c r="C747" s="126"/>
      <c r="D747" s="126"/>
      <c r="G747" s="129"/>
      <c r="H747" s="129"/>
      <c r="I747" s="187"/>
      <c r="L747" s="129"/>
      <c r="M747" s="129"/>
      <c r="N747" s="129"/>
      <c r="O747" s="126"/>
      <c r="Q747" s="134"/>
      <c r="R747" s="126"/>
      <c r="S747" s="131"/>
      <c r="T747" s="132"/>
      <c r="AA747" s="134"/>
      <c r="AB747" s="131"/>
      <c r="AC747" s="126"/>
      <c r="AD747" s="134"/>
      <c r="AF747" s="137"/>
      <c r="AG747" s="126"/>
      <c r="AH747" s="126"/>
      <c r="AI747" s="134"/>
      <c r="AK747" s="126"/>
      <c r="AM747" s="182"/>
    </row>
    <row r="748" spans="1:39" ht="18.75" customHeight="1">
      <c r="A748" s="131"/>
      <c r="B748" s="125"/>
      <c r="C748" s="126"/>
      <c r="D748" s="126"/>
      <c r="G748" s="129"/>
      <c r="H748" s="129"/>
      <c r="I748" s="187"/>
      <c r="L748" s="129"/>
      <c r="M748" s="129"/>
      <c r="N748" s="129"/>
      <c r="O748" s="126"/>
      <c r="Q748" s="134"/>
      <c r="R748" s="126"/>
      <c r="S748" s="131"/>
      <c r="T748" s="132"/>
      <c r="AA748" s="134"/>
      <c r="AB748" s="131"/>
      <c r="AC748" s="126"/>
      <c r="AD748" s="134"/>
      <c r="AF748" s="137"/>
      <c r="AG748" s="126"/>
      <c r="AH748" s="126"/>
      <c r="AI748" s="134"/>
      <c r="AK748" s="126"/>
      <c r="AM748" s="182"/>
    </row>
    <row r="749" spans="1:39" ht="18.75" customHeight="1">
      <c r="A749" s="131"/>
      <c r="B749" s="125"/>
      <c r="C749" s="126"/>
      <c r="D749" s="126"/>
      <c r="G749" s="129"/>
      <c r="H749" s="129"/>
      <c r="I749" s="187"/>
      <c r="L749" s="129"/>
      <c r="M749" s="129"/>
      <c r="N749" s="129"/>
      <c r="O749" s="126"/>
      <c r="Q749" s="134"/>
      <c r="R749" s="126"/>
      <c r="S749" s="131"/>
      <c r="T749" s="132"/>
      <c r="AA749" s="134"/>
      <c r="AB749" s="131"/>
      <c r="AC749" s="126"/>
      <c r="AD749" s="134"/>
      <c r="AF749" s="137"/>
      <c r="AG749" s="126"/>
      <c r="AH749" s="126"/>
      <c r="AI749" s="134"/>
      <c r="AK749" s="126"/>
      <c r="AM749" s="182"/>
    </row>
    <row r="750" spans="1:39" ht="18.75" customHeight="1">
      <c r="A750" s="131"/>
      <c r="B750" s="125"/>
      <c r="C750" s="126"/>
      <c r="D750" s="126"/>
      <c r="G750" s="129"/>
      <c r="H750" s="129"/>
      <c r="I750" s="187"/>
      <c r="L750" s="129"/>
      <c r="M750" s="129"/>
      <c r="N750" s="129"/>
      <c r="O750" s="126"/>
      <c r="Q750" s="134"/>
      <c r="R750" s="126"/>
      <c r="S750" s="131"/>
      <c r="T750" s="132"/>
      <c r="AA750" s="134"/>
      <c r="AB750" s="131"/>
      <c r="AC750" s="126"/>
      <c r="AD750" s="134"/>
      <c r="AF750" s="137"/>
      <c r="AG750" s="126"/>
      <c r="AH750" s="126"/>
      <c r="AI750" s="134"/>
      <c r="AK750" s="126"/>
      <c r="AM750" s="182"/>
    </row>
    <row r="751" spans="1:39" ht="18.75" customHeight="1">
      <c r="A751" s="131"/>
      <c r="B751" s="125"/>
      <c r="C751" s="126"/>
      <c r="D751" s="126"/>
      <c r="G751" s="129"/>
      <c r="H751" s="129"/>
      <c r="I751" s="187"/>
      <c r="L751" s="129"/>
      <c r="M751" s="129"/>
      <c r="N751" s="129"/>
      <c r="O751" s="126"/>
      <c r="Q751" s="134"/>
      <c r="R751" s="126"/>
      <c r="S751" s="131"/>
      <c r="T751" s="132"/>
      <c r="AA751" s="134"/>
      <c r="AB751" s="131"/>
      <c r="AC751" s="126"/>
      <c r="AD751" s="134"/>
      <c r="AF751" s="137"/>
      <c r="AG751" s="126"/>
      <c r="AH751" s="126"/>
      <c r="AI751" s="134"/>
      <c r="AK751" s="126"/>
      <c r="AM751" s="182"/>
    </row>
    <row r="752" spans="1:39" ht="18.75" customHeight="1">
      <c r="A752" s="131"/>
      <c r="B752" s="125"/>
      <c r="C752" s="126"/>
      <c r="D752" s="126"/>
      <c r="G752" s="129"/>
      <c r="H752" s="129"/>
      <c r="I752" s="187"/>
      <c r="L752" s="129"/>
      <c r="M752" s="129"/>
      <c r="N752" s="129"/>
      <c r="O752" s="126"/>
      <c r="Q752" s="134"/>
      <c r="R752" s="126"/>
      <c r="S752" s="131"/>
      <c r="T752" s="132"/>
      <c r="AA752" s="134"/>
      <c r="AB752" s="131"/>
      <c r="AC752" s="126"/>
      <c r="AD752" s="134"/>
      <c r="AF752" s="137"/>
      <c r="AG752" s="126"/>
      <c r="AH752" s="126"/>
      <c r="AI752" s="134"/>
      <c r="AK752" s="126"/>
      <c r="AM752" s="182"/>
    </row>
    <row r="753" spans="1:39" ht="18.75" customHeight="1">
      <c r="A753" s="131"/>
      <c r="B753" s="125"/>
      <c r="C753" s="126"/>
      <c r="D753" s="126"/>
      <c r="G753" s="129"/>
      <c r="H753" s="129"/>
      <c r="I753" s="187"/>
      <c r="L753" s="129"/>
      <c r="M753" s="129"/>
      <c r="N753" s="129"/>
      <c r="O753" s="126"/>
      <c r="Q753" s="134"/>
      <c r="R753" s="126"/>
      <c r="S753" s="131"/>
      <c r="T753" s="132"/>
      <c r="AA753" s="134"/>
      <c r="AB753" s="131"/>
      <c r="AC753" s="126"/>
      <c r="AD753" s="134"/>
      <c r="AF753" s="137"/>
      <c r="AG753" s="126"/>
      <c r="AH753" s="126"/>
      <c r="AI753" s="134"/>
      <c r="AK753" s="126"/>
      <c r="AM753" s="182"/>
    </row>
    <row r="754" spans="1:39" ht="18.75" customHeight="1">
      <c r="A754" s="131"/>
      <c r="B754" s="125"/>
      <c r="C754" s="126"/>
      <c r="D754" s="126"/>
      <c r="G754" s="129"/>
      <c r="H754" s="129"/>
      <c r="I754" s="187"/>
      <c r="L754" s="129"/>
      <c r="M754" s="129"/>
      <c r="N754" s="129"/>
      <c r="O754" s="126"/>
      <c r="Q754" s="134"/>
      <c r="R754" s="126"/>
      <c r="S754" s="131"/>
      <c r="T754" s="132"/>
      <c r="AA754" s="134"/>
      <c r="AB754" s="131"/>
      <c r="AC754" s="126"/>
      <c r="AD754" s="134"/>
      <c r="AF754" s="137"/>
      <c r="AG754" s="126"/>
      <c r="AH754" s="126"/>
      <c r="AI754" s="134"/>
      <c r="AK754" s="126"/>
      <c r="AM754" s="182"/>
    </row>
    <row r="755" spans="1:39" ht="18.75" customHeight="1">
      <c r="A755" s="131"/>
      <c r="B755" s="125"/>
      <c r="C755" s="126"/>
      <c r="D755" s="126"/>
      <c r="G755" s="129"/>
      <c r="H755" s="129"/>
      <c r="I755" s="187"/>
      <c r="L755" s="129"/>
      <c r="M755" s="129"/>
      <c r="N755" s="129"/>
      <c r="O755" s="126"/>
      <c r="Q755" s="134"/>
      <c r="R755" s="126"/>
      <c r="S755" s="131"/>
      <c r="T755" s="132"/>
      <c r="AA755" s="134"/>
      <c r="AB755" s="131"/>
      <c r="AC755" s="126"/>
      <c r="AD755" s="134"/>
      <c r="AF755" s="137"/>
      <c r="AG755" s="126"/>
      <c r="AH755" s="126"/>
      <c r="AI755" s="134"/>
      <c r="AK755" s="126"/>
      <c r="AM755" s="182"/>
    </row>
    <row r="756" spans="1:39" ht="18.75" customHeight="1">
      <c r="A756" s="131"/>
      <c r="B756" s="125"/>
      <c r="C756" s="126"/>
      <c r="D756" s="126"/>
      <c r="G756" s="129"/>
      <c r="H756" s="129"/>
      <c r="I756" s="187"/>
      <c r="L756" s="129"/>
      <c r="M756" s="129"/>
      <c r="N756" s="129"/>
      <c r="O756" s="126"/>
      <c r="Q756" s="134"/>
      <c r="R756" s="126"/>
      <c r="S756" s="131"/>
      <c r="T756" s="132"/>
      <c r="AA756" s="134"/>
      <c r="AB756" s="131"/>
      <c r="AC756" s="126"/>
      <c r="AD756" s="134"/>
      <c r="AF756" s="137"/>
      <c r="AG756" s="126"/>
      <c r="AH756" s="126"/>
      <c r="AI756" s="134"/>
      <c r="AK756" s="126"/>
      <c r="AM756" s="182"/>
    </row>
    <row r="757" spans="1:39" ht="18.75" customHeight="1">
      <c r="A757" s="131"/>
      <c r="B757" s="125"/>
      <c r="C757" s="126"/>
      <c r="D757" s="126"/>
      <c r="G757" s="129"/>
      <c r="H757" s="129"/>
      <c r="I757" s="187"/>
      <c r="L757" s="129"/>
      <c r="M757" s="129"/>
      <c r="N757" s="129"/>
      <c r="O757" s="126"/>
      <c r="Q757" s="134"/>
      <c r="R757" s="126"/>
      <c r="S757" s="131"/>
      <c r="T757" s="132"/>
      <c r="AA757" s="134"/>
      <c r="AB757" s="131"/>
      <c r="AC757" s="126"/>
      <c r="AD757" s="134"/>
      <c r="AF757" s="137"/>
      <c r="AG757" s="126"/>
      <c r="AH757" s="126"/>
      <c r="AI757" s="134"/>
      <c r="AK757" s="126"/>
      <c r="AM757" s="182"/>
    </row>
    <row r="758" spans="1:39" ht="18.75" customHeight="1">
      <c r="A758" s="131"/>
      <c r="B758" s="125"/>
      <c r="C758" s="126"/>
      <c r="D758" s="126"/>
      <c r="G758" s="129"/>
      <c r="H758" s="129"/>
      <c r="I758" s="187"/>
      <c r="L758" s="129"/>
      <c r="M758" s="129"/>
      <c r="N758" s="129"/>
      <c r="O758" s="126"/>
      <c r="Q758" s="134"/>
      <c r="R758" s="126"/>
      <c r="S758" s="131"/>
      <c r="T758" s="132"/>
      <c r="AA758" s="134"/>
      <c r="AB758" s="131"/>
      <c r="AC758" s="126"/>
      <c r="AD758" s="134"/>
      <c r="AF758" s="137"/>
      <c r="AG758" s="126"/>
      <c r="AH758" s="126"/>
      <c r="AI758" s="134"/>
      <c r="AK758" s="126"/>
      <c r="AM758" s="182"/>
    </row>
    <row r="759" spans="1:39" ht="18.75" customHeight="1">
      <c r="A759" s="131"/>
      <c r="B759" s="125"/>
      <c r="C759" s="126"/>
      <c r="D759" s="126"/>
      <c r="G759" s="129"/>
      <c r="H759" s="129"/>
      <c r="I759" s="187"/>
      <c r="L759" s="129"/>
      <c r="M759" s="129"/>
      <c r="N759" s="129"/>
      <c r="O759" s="126"/>
      <c r="Q759" s="134"/>
      <c r="R759" s="126"/>
      <c r="S759" s="131"/>
      <c r="T759" s="132"/>
      <c r="AA759" s="134"/>
      <c r="AB759" s="131"/>
      <c r="AC759" s="126"/>
      <c r="AD759" s="134"/>
      <c r="AF759" s="137"/>
      <c r="AG759" s="126"/>
      <c r="AH759" s="126"/>
      <c r="AI759" s="134"/>
      <c r="AK759" s="126"/>
      <c r="AM759" s="182"/>
    </row>
    <row r="760" spans="1:39" ht="18.75" customHeight="1">
      <c r="A760" s="131"/>
      <c r="B760" s="125"/>
      <c r="C760" s="126"/>
      <c r="D760" s="126"/>
      <c r="G760" s="129"/>
      <c r="H760" s="129"/>
      <c r="I760" s="187"/>
      <c r="L760" s="129"/>
      <c r="M760" s="129"/>
      <c r="N760" s="129"/>
      <c r="O760" s="126"/>
      <c r="Q760" s="134"/>
      <c r="R760" s="126"/>
      <c r="S760" s="131"/>
      <c r="T760" s="132"/>
      <c r="AA760" s="134"/>
      <c r="AB760" s="131"/>
      <c r="AC760" s="126"/>
      <c r="AD760" s="134"/>
      <c r="AF760" s="137"/>
      <c r="AG760" s="126"/>
      <c r="AH760" s="126"/>
      <c r="AI760" s="134"/>
      <c r="AK760" s="126"/>
      <c r="AM760" s="182"/>
    </row>
    <row r="761" spans="1:39" ht="18.75" customHeight="1">
      <c r="A761" s="131"/>
      <c r="B761" s="125"/>
      <c r="C761" s="126"/>
      <c r="D761" s="126"/>
      <c r="G761" s="129"/>
      <c r="H761" s="129"/>
      <c r="I761" s="187"/>
      <c r="L761" s="129"/>
      <c r="M761" s="129"/>
      <c r="N761" s="129"/>
      <c r="O761" s="126"/>
      <c r="Q761" s="134"/>
      <c r="R761" s="126"/>
      <c r="S761" s="131"/>
      <c r="T761" s="132"/>
      <c r="AA761" s="134"/>
      <c r="AB761" s="131"/>
      <c r="AC761" s="126"/>
      <c r="AD761" s="134"/>
      <c r="AF761" s="137"/>
      <c r="AG761" s="126"/>
      <c r="AH761" s="126"/>
      <c r="AI761" s="134"/>
      <c r="AK761" s="126"/>
      <c r="AM761" s="182"/>
    </row>
    <row r="762" spans="1:39" ht="18.75" customHeight="1">
      <c r="A762" s="131"/>
      <c r="B762" s="125"/>
      <c r="C762" s="126"/>
      <c r="D762" s="126"/>
      <c r="G762" s="129"/>
      <c r="H762" s="129"/>
      <c r="I762" s="187"/>
      <c r="L762" s="129"/>
      <c r="M762" s="129"/>
      <c r="N762" s="129"/>
      <c r="O762" s="126"/>
      <c r="Q762" s="134"/>
      <c r="R762" s="126"/>
      <c r="S762" s="131"/>
      <c r="T762" s="132"/>
      <c r="AA762" s="134"/>
      <c r="AB762" s="131"/>
      <c r="AC762" s="126"/>
      <c r="AD762" s="134"/>
      <c r="AF762" s="137"/>
      <c r="AG762" s="126"/>
      <c r="AH762" s="126"/>
      <c r="AI762" s="134"/>
      <c r="AK762" s="126"/>
      <c r="AM762" s="182"/>
    </row>
    <row r="763" spans="1:39" ht="18.75" customHeight="1">
      <c r="A763" s="131"/>
      <c r="B763" s="125"/>
      <c r="C763" s="126"/>
      <c r="D763" s="126"/>
      <c r="G763" s="129"/>
      <c r="H763" s="129"/>
      <c r="I763" s="187"/>
      <c r="L763" s="129"/>
      <c r="M763" s="129"/>
      <c r="N763" s="129"/>
      <c r="O763" s="126"/>
      <c r="Q763" s="134"/>
      <c r="R763" s="126"/>
      <c r="S763" s="131"/>
      <c r="T763" s="132"/>
      <c r="AA763" s="134"/>
      <c r="AB763" s="131"/>
      <c r="AC763" s="126"/>
      <c r="AD763" s="134"/>
      <c r="AF763" s="137"/>
      <c r="AG763" s="126"/>
      <c r="AH763" s="126"/>
      <c r="AI763" s="134"/>
      <c r="AK763" s="126"/>
      <c r="AM763" s="182"/>
    </row>
    <row r="764" spans="1:39" ht="18.75" customHeight="1">
      <c r="A764" s="131"/>
      <c r="B764" s="125"/>
      <c r="C764" s="126"/>
      <c r="D764" s="126"/>
      <c r="G764" s="129"/>
      <c r="H764" s="129"/>
      <c r="I764" s="187"/>
      <c r="L764" s="129"/>
      <c r="M764" s="129"/>
      <c r="N764" s="129"/>
      <c r="O764" s="126"/>
      <c r="Q764" s="134"/>
      <c r="R764" s="126"/>
      <c r="S764" s="131"/>
      <c r="T764" s="132"/>
      <c r="AA764" s="134"/>
      <c r="AB764" s="131"/>
      <c r="AC764" s="126"/>
      <c r="AD764" s="134"/>
      <c r="AF764" s="137"/>
      <c r="AG764" s="126"/>
      <c r="AH764" s="126"/>
      <c r="AI764" s="134"/>
      <c r="AK764" s="126"/>
      <c r="AM764" s="182"/>
    </row>
    <row r="765" spans="1:39" ht="18.75" customHeight="1">
      <c r="A765" s="131"/>
      <c r="B765" s="125"/>
      <c r="C765" s="126"/>
      <c r="D765" s="126"/>
      <c r="G765" s="129"/>
      <c r="H765" s="129"/>
      <c r="I765" s="187"/>
      <c r="L765" s="129"/>
      <c r="M765" s="129"/>
      <c r="N765" s="129"/>
      <c r="O765" s="126"/>
      <c r="Q765" s="134"/>
      <c r="R765" s="126"/>
      <c r="S765" s="131"/>
      <c r="T765" s="132"/>
      <c r="AA765" s="134"/>
      <c r="AB765" s="131"/>
      <c r="AC765" s="126"/>
      <c r="AD765" s="134"/>
      <c r="AF765" s="137"/>
      <c r="AG765" s="126"/>
      <c r="AH765" s="126"/>
      <c r="AI765" s="134"/>
      <c r="AK765" s="126"/>
      <c r="AM765" s="182"/>
    </row>
    <row r="766" spans="1:39" ht="18.75" customHeight="1">
      <c r="A766" s="131"/>
      <c r="B766" s="125"/>
      <c r="C766" s="126"/>
      <c r="D766" s="126"/>
      <c r="G766" s="129"/>
      <c r="H766" s="129"/>
      <c r="I766" s="187"/>
      <c r="L766" s="129"/>
      <c r="M766" s="129"/>
      <c r="N766" s="129"/>
      <c r="O766" s="126"/>
      <c r="Q766" s="134"/>
      <c r="R766" s="126"/>
      <c r="S766" s="131"/>
      <c r="T766" s="132"/>
      <c r="AA766" s="134"/>
      <c r="AB766" s="131"/>
      <c r="AC766" s="126"/>
      <c r="AD766" s="134"/>
      <c r="AF766" s="137"/>
      <c r="AG766" s="126"/>
      <c r="AH766" s="126"/>
      <c r="AI766" s="134"/>
      <c r="AK766" s="126"/>
      <c r="AM766" s="182"/>
    </row>
    <row r="767" spans="1:39" ht="18.75" customHeight="1">
      <c r="A767" s="131"/>
      <c r="B767" s="125"/>
      <c r="C767" s="126"/>
      <c r="D767" s="126"/>
      <c r="G767" s="129"/>
      <c r="H767" s="129"/>
      <c r="I767" s="187"/>
      <c r="L767" s="129"/>
      <c r="M767" s="129"/>
      <c r="N767" s="129"/>
      <c r="O767" s="126"/>
      <c r="Q767" s="134"/>
      <c r="R767" s="126"/>
      <c r="S767" s="131"/>
      <c r="T767" s="132"/>
      <c r="AA767" s="134"/>
      <c r="AB767" s="131"/>
      <c r="AC767" s="126"/>
      <c r="AD767" s="134"/>
      <c r="AF767" s="137"/>
      <c r="AG767" s="126"/>
      <c r="AH767" s="126"/>
      <c r="AI767" s="134"/>
      <c r="AK767" s="126"/>
      <c r="AM767" s="182"/>
    </row>
    <row r="768" spans="1:39" ht="18.75" customHeight="1">
      <c r="A768" s="131"/>
      <c r="B768" s="125"/>
      <c r="C768" s="126"/>
      <c r="D768" s="126"/>
      <c r="G768" s="129"/>
      <c r="H768" s="129"/>
      <c r="I768" s="187"/>
      <c r="L768" s="129"/>
      <c r="M768" s="129"/>
      <c r="N768" s="129"/>
      <c r="O768" s="126"/>
      <c r="Q768" s="134"/>
      <c r="R768" s="126"/>
      <c r="S768" s="131"/>
      <c r="T768" s="132"/>
      <c r="AA768" s="134"/>
      <c r="AB768" s="131"/>
      <c r="AC768" s="126"/>
      <c r="AD768" s="134"/>
      <c r="AF768" s="137"/>
      <c r="AG768" s="126"/>
      <c r="AH768" s="126"/>
      <c r="AI768" s="134"/>
      <c r="AK768" s="126"/>
      <c r="AM768" s="182"/>
    </row>
    <row r="769" spans="1:39" ht="18.75" customHeight="1">
      <c r="A769" s="131"/>
      <c r="B769" s="125"/>
      <c r="C769" s="126"/>
      <c r="D769" s="126"/>
      <c r="G769" s="129"/>
      <c r="H769" s="129"/>
      <c r="I769" s="187"/>
      <c r="L769" s="129"/>
      <c r="M769" s="129"/>
      <c r="N769" s="129"/>
      <c r="O769" s="126"/>
      <c r="Q769" s="134"/>
      <c r="R769" s="126"/>
      <c r="S769" s="131"/>
      <c r="T769" s="132"/>
      <c r="AA769" s="134"/>
      <c r="AB769" s="131"/>
      <c r="AC769" s="126"/>
      <c r="AD769" s="134"/>
      <c r="AF769" s="137"/>
      <c r="AG769" s="126"/>
      <c r="AH769" s="126"/>
      <c r="AI769" s="134"/>
      <c r="AK769" s="126"/>
      <c r="AM769" s="182"/>
    </row>
    <row r="770" spans="1:39" ht="18.75" customHeight="1">
      <c r="A770" s="131"/>
      <c r="B770" s="125"/>
      <c r="C770" s="126"/>
      <c r="D770" s="126"/>
      <c r="G770" s="129"/>
      <c r="H770" s="129"/>
      <c r="I770" s="187"/>
      <c r="L770" s="129"/>
      <c r="M770" s="129"/>
      <c r="N770" s="129"/>
      <c r="O770" s="126"/>
      <c r="Q770" s="134"/>
      <c r="R770" s="126"/>
      <c r="S770" s="131"/>
      <c r="T770" s="132"/>
      <c r="AA770" s="134"/>
      <c r="AB770" s="131"/>
      <c r="AC770" s="126"/>
      <c r="AD770" s="134"/>
      <c r="AF770" s="137"/>
      <c r="AG770" s="126"/>
      <c r="AH770" s="126"/>
      <c r="AI770" s="134"/>
      <c r="AK770" s="126"/>
      <c r="AM770" s="182"/>
    </row>
    <row r="771" spans="1:39" ht="18.75" customHeight="1">
      <c r="A771" s="131"/>
      <c r="B771" s="125"/>
      <c r="C771" s="126"/>
      <c r="D771" s="126"/>
      <c r="G771" s="129"/>
      <c r="H771" s="129"/>
      <c r="I771" s="187"/>
      <c r="L771" s="129"/>
      <c r="M771" s="129"/>
      <c r="N771" s="129"/>
      <c r="O771" s="126"/>
      <c r="Q771" s="134"/>
      <c r="R771" s="126"/>
      <c r="S771" s="131"/>
      <c r="T771" s="132"/>
      <c r="AA771" s="134"/>
      <c r="AB771" s="131"/>
      <c r="AC771" s="126"/>
      <c r="AD771" s="134"/>
      <c r="AF771" s="137"/>
      <c r="AG771" s="126"/>
      <c r="AH771" s="126"/>
      <c r="AI771" s="134"/>
      <c r="AK771" s="126"/>
      <c r="AM771" s="182"/>
    </row>
    <row r="772" spans="1:39" ht="18.75" customHeight="1">
      <c r="A772" s="131"/>
      <c r="B772" s="125"/>
      <c r="C772" s="126"/>
      <c r="D772" s="126"/>
      <c r="G772" s="129"/>
      <c r="H772" s="129"/>
      <c r="I772" s="187"/>
      <c r="L772" s="129"/>
      <c r="M772" s="129"/>
      <c r="N772" s="129"/>
      <c r="O772" s="126"/>
      <c r="Q772" s="134"/>
      <c r="R772" s="126"/>
      <c r="S772" s="131"/>
      <c r="T772" s="132"/>
      <c r="AA772" s="134"/>
      <c r="AB772" s="131"/>
      <c r="AC772" s="126"/>
      <c r="AD772" s="134"/>
      <c r="AF772" s="137"/>
      <c r="AG772" s="126"/>
      <c r="AH772" s="126"/>
      <c r="AI772" s="134"/>
      <c r="AK772" s="126"/>
      <c r="AM772" s="182"/>
    </row>
    <row r="773" spans="1:39" ht="18.75" customHeight="1">
      <c r="A773" s="131"/>
      <c r="B773" s="125"/>
      <c r="C773" s="126"/>
      <c r="D773" s="126"/>
      <c r="G773" s="129"/>
      <c r="H773" s="129"/>
      <c r="I773" s="187"/>
      <c r="L773" s="129"/>
      <c r="M773" s="129"/>
      <c r="N773" s="129"/>
      <c r="O773" s="126"/>
      <c r="Q773" s="134"/>
      <c r="R773" s="126"/>
      <c r="S773" s="131"/>
      <c r="T773" s="132"/>
      <c r="AA773" s="134"/>
      <c r="AB773" s="131"/>
      <c r="AC773" s="126"/>
      <c r="AD773" s="134"/>
      <c r="AF773" s="137"/>
      <c r="AG773" s="126"/>
      <c r="AH773" s="126"/>
      <c r="AI773" s="134"/>
      <c r="AK773" s="126"/>
      <c r="AM773" s="182"/>
    </row>
    <row r="774" spans="1:39" ht="18.75" customHeight="1">
      <c r="A774" s="131"/>
      <c r="B774" s="125"/>
      <c r="C774" s="126"/>
      <c r="D774" s="126"/>
      <c r="G774" s="129"/>
      <c r="H774" s="129"/>
      <c r="I774" s="187"/>
      <c r="L774" s="129"/>
      <c r="M774" s="129"/>
      <c r="N774" s="129"/>
      <c r="O774" s="126"/>
      <c r="Q774" s="134"/>
      <c r="R774" s="126"/>
      <c r="S774" s="131"/>
      <c r="T774" s="132"/>
      <c r="AA774" s="134"/>
      <c r="AB774" s="131"/>
      <c r="AC774" s="126"/>
      <c r="AD774" s="134"/>
      <c r="AF774" s="137"/>
      <c r="AG774" s="126"/>
      <c r="AH774" s="126"/>
      <c r="AI774" s="134"/>
      <c r="AK774" s="126"/>
      <c r="AM774" s="182"/>
    </row>
    <row r="775" spans="1:39" ht="18.75" customHeight="1">
      <c r="A775" s="131"/>
      <c r="B775" s="125"/>
      <c r="C775" s="126"/>
      <c r="D775" s="126"/>
      <c r="G775" s="129"/>
      <c r="H775" s="129"/>
      <c r="I775" s="187"/>
      <c r="L775" s="129"/>
      <c r="M775" s="129"/>
      <c r="N775" s="129"/>
      <c r="O775" s="126"/>
      <c r="Q775" s="134"/>
      <c r="R775" s="126"/>
      <c r="S775" s="131"/>
      <c r="T775" s="132"/>
      <c r="AA775" s="134"/>
      <c r="AB775" s="131"/>
      <c r="AC775" s="126"/>
      <c r="AD775" s="134"/>
      <c r="AF775" s="137"/>
      <c r="AG775" s="126"/>
      <c r="AH775" s="126"/>
      <c r="AI775" s="134"/>
      <c r="AK775" s="126"/>
      <c r="AM775" s="182"/>
    </row>
    <row r="776" spans="1:39" ht="18.75" customHeight="1">
      <c r="A776" s="131"/>
      <c r="B776" s="125"/>
      <c r="C776" s="126"/>
      <c r="D776" s="126"/>
      <c r="G776" s="129"/>
      <c r="H776" s="129"/>
      <c r="I776" s="187"/>
      <c r="L776" s="129"/>
      <c r="M776" s="129"/>
      <c r="N776" s="129"/>
      <c r="O776" s="126"/>
      <c r="Q776" s="134"/>
      <c r="R776" s="126"/>
      <c r="S776" s="131"/>
      <c r="T776" s="132"/>
      <c r="AA776" s="134"/>
      <c r="AB776" s="131"/>
      <c r="AC776" s="126"/>
      <c r="AD776" s="134"/>
      <c r="AF776" s="137"/>
      <c r="AG776" s="126"/>
      <c r="AH776" s="126"/>
      <c r="AI776" s="134"/>
      <c r="AK776" s="126"/>
      <c r="AM776" s="182"/>
    </row>
    <row r="777" spans="1:39" ht="18.75" customHeight="1">
      <c r="A777" s="131"/>
      <c r="B777" s="125"/>
      <c r="C777" s="126"/>
      <c r="D777" s="126"/>
      <c r="G777" s="129"/>
      <c r="H777" s="129"/>
      <c r="I777" s="187"/>
      <c r="L777" s="129"/>
      <c r="M777" s="129"/>
      <c r="N777" s="129"/>
      <c r="O777" s="126"/>
      <c r="Q777" s="134"/>
      <c r="R777" s="126"/>
      <c r="S777" s="131"/>
      <c r="T777" s="132"/>
      <c r="AA777" s="134"/>
      <c r="AB777" s="131"/>
      <c r="AC777" s="126"/>
      <c r="AD777" s="134"/>
      <c r="AF777" s="137"/>
      <c r="AG777" s="126"/>
      <c r="AH777" s="126"/>
      <c r="AI777" s="134"/>
      <c r="AK777" s="126"/>
      <c r="AM777" s="182"/>
    </row>
    <row r="778" spans="1:39" ht="18.75" customHeight="1">
      <c r="A778" s="131"/>
      <c r="B778" s="125"/>
      <c r="C778" s="126"/>
      <c r="D778" s="126"/>
      <c r="G778" s="129"/>
      <c r="H778" s="129"/>
      <c r="I778" s="187"/>
      <c r="L778" s="129"/>
      <c r="M778" s="129"/>
      <c r="N778" s="129"/>
      <c r="O778" s="126"/>
      <c r="Q778" s="134"/>
      <c r="R778" s="126"/>
      <c r="S778" s="131"/>
      <c r="T778" s="132"/>
      <c r="AA778" s="134"/>
      <c r="AB778" s="131"/>
      <c r="AC778" s="126"/>
      <c r="AD778" s="134"/>
      <c r="AF778" s="137"/>
      <c r="AG778" s="126"/>
      <c r="AH778" s="126"/>
      <c r="AI778" s="134"/>
      <c r="AK778" s="126"/>
      <c r="AM778" s="182"/>
    </row>
    <row r="779" spans="1:39" ht="18.75" customHeight="1">
      <c r="A779" s="131"/>
      <c r="B779" s="125"/>
      <c r="C779" s="126"/>
      <c r="D779" s="126"/>
      <c r="G779" s="129"/>
      <c r="H779" s="129"/>
      <c r="I779" s="187"/>
      <c r="L779" s="129"/>
      <c r="M779" s="129"/>
      <c r="N779" s="129"/>
      <c r="O779" s="126"/>
      <c r="Q779" s="134"/>
      <c r="R779" s="126"/>
      <c r="S779" s="131"/>
      <c r="T779" s="132"/>
      <c r="AA779" s="134"/>
      <c r="AB779" s="131"/>
      <c r="AC779" s="126"/>
      <c r="AD779" s="134"/>
      <c r="AF779" s="137"/>
      <c r="AG779" s="126"/>
      <c r="AH779" s="126"/>
      <c r="AI779" s="134"/>
      <c r="AK779" s="126"/>
      <c r="AM779" s="182"/>
    </row>
    <row r="780" spans="1:39" ht="18.75" customHeight="1">
      <c r="A780" s="131"/>
      <c r="B780" s="125"/>
      <c r="C780" s="126"/>
      <c r="D780" s="126"/>
      <c r="G780" s="129"/>
      <c r="H780" s="129"/>
      <c r="I780" s="187"/>
      <c r="L780" s="129"/>
      <c r="M780" s="129"/>
      <c r="N780" s="129"/>
      <c r="O780" s="126"/>
      <c r="Q780" s="134"/>
      <c r="R780" s="126"/>
      <c r="S780" s="131"/>
      <c r="T780" s="132"/>
      <c r="AA780" s="134"/>
      <c r="AB780" s="131"/>
      <c r="AC780" s="126"/>
      <c r="AD780" s="134"/>
      <c r="AF780" s="137"/>
      <c r="AG780" s="126"/>
      <c r="AH780" s="126"/>
      <c r="AI780" s="134"/>
      <c r="AK780" s="126"/>
      <c r="AM780" s="182"/>
    </row>
    <row r="781" spans="1:39" ht="18.75" customHeight="1">
      <c r="A781" s="131"/>
      <c r="B781" s="125"/>
      <c r="C781" s="126"/>
      <c r="D781" s="126"/>
      <c r="G781" s="129"/>
      <c r="H781" s="129"/>
      <c r="I781" s="187"/>
      <c r="L781" s="129"/>
      <c r="M781" s="129"/>
      <c r="N781" s="129"/>
      <c r="O781" s="126"/>
      <c r="Q781" s="134"/>
      <c r="R781" s="126"/>
      <c r="S781" s="131"/>
      <c r="T781" s="132"/>
      <c r="AA781" s="134"/>
      <c r="AB781" s="131"/>
      <c r="AC781" s="126"/>
      <c r="AD781" s="134"/>
      <c r="AF781" s="137"/>
      <c r="AG781" s="126"/>
      <c r="AH781" s="126"/>
      <c r="AI781" s="134"/>
      <c r="AK781" s="126"/>
      <c r="AM781" s="182"/>
    </row>
    <row r="782" spans="1:39" ht="18.75" customHeight="1">
      <c r="A782" s="131"/>
      <c r="B782" s="125"/>
      <c r="C782" s="126"/>
      <c r="D782" s="126"/>
      <c r="G782" s="129"/>
      <c r="H782" s="129"/>
      <c r="I782" s="187"/>
      <c r="L782" s="129"/>
      <c r="M782" s="129"/>
      <c r="N782" s="129"/>
      <c r="O782" s="126"/>
      <c r="Q782" s="134"/>
      <c r="R782" s="126"/>
      <c r="S782" s="131"/>
      <c r="T782" s="132"/>
      <c r="AA782" s="134"/>
      <c r="AB782" s="131"/>
      <c r="AC782" s="126"/>
      <c r="AD782" s="134"/>
      <c r="AF782" s="137"/>
      <c r="AG782" s="126"/>
      <c r="AH782" s="126"/>
      <c r="AI782" s="134"/>
      <c r="AK782" s="126"/>
      <c r="AM782" s="182"/>
    </row>
    <row r="783" spans="1:39" ht="18.75" customHeight="1">
      <c r="A783" s="131"/>
      <c r="B783" s="125"/>
      <c r="C783" s="126"/>
      <c r="D783" s="126"/>
      <c r="G783" s="129"/>
      <c r="H783" s="129"/>
      <c r="I783" s="187"/>
      <c r="L783" s="129"/>
      <c r="M783" s="129"/>
      <c r="N783" s="129"/>
      <c r="O783" s="126"/>
      <c r="Q783" s="134"/>
      <c r="R783" s="126"/>
      <c r="S783" s="131"/>
      <c r="T783" s="132"/>
      <c r="AA783" s="134"/>
      <c r="AB783" s="131"/>
      <c r="AC783" s="126"/>
      <c r="AD783" s="134"/>
      <c r="AF783" s="137"/>
      <c r="AG783" s="126"/>
      <c r="AH783" s="126"/>
      <c r="AI783" s="134"/>
      <c r="AK783" s="126"/>
      <c r="AM783" s="182"/>
    </row>
    <row r="784" spans="1:39" ht="18.75" customHeight="1">
      <c r="A784" s="131"/>
      <c r="B784" s="125"/>
      <c r="C784" s="126"/>
      <c r="D784" s="126"/>
      <c r="G784" s="129"/>
      <c r="H784" s="129"/>
      <c r="I784" s="187"/>
      <c r="L784" s="129"/>
      <c r="M784" s="129"/>
      <c r="N784" s="129"/>
      <c r="O784" s="126"/>
      <c r="Q784" s="134"/>
      <c r="R784" s="126"/>
      <c r="S784" s="131"/>
      <c r="T784" s="132"/>
      <c r="AA784" s="134"/>
      <c r="AB784" s="131"/>
      <c r="AC784" s="126"/>
      <c r="AD784" s="134"/>
      <c r="AF784" s="137"/>
      <c r="AG784" s="126"/>
      <c r="AH784" s="126"/>
      <c r="AI784" s="134"/>
      <c r="AK784" s="126"/>
      <c r="AM784" s="182"/>
    </row>
    <row r="785" spans="1:39" ht="18.75" customHeight="1">
      <c r="A785" s="131"/>
      <c r="B785" s="125"/>
      <c r="C785" s="126"/>
      <c r="D785" s="126"/>
      <c r="G785" s="129"/>
      <c r="H785" s="129"/>
      <c r="I785" s="187"/>
      <c r="L785" s="129"/>
      <c r="M785" s="129"/>
      <c r="N785" s="129"/>
      <c r="O785" s="126"/>
      <c r="Q785" s="134"/>
      <c r="R785" s="126"/>
      <c r="S785" s="131"/>
      <c r="T785" s="132"/>
      <c r="AA785" s="134"/>
      <c r="AB785" s="131"/>
      <c r="AC785" s="126"/>
      <c r="AD785" s="134"/>
      <c r="AF785" s="137"/>
      <c r="AG785" s="126"/>
      <c r="AH785" s="126"/>
      <c r="AI785" s="134"/>
      <c r="AK785" s="126"/>
      <c r="AM785" s="182"/>
    </row>
    <row r="786" spans="1:39" ht="18.75" customHeight="1">
      <c r="A786" s="131"/>
      <c r="B786" s="125"/>
      <c r="C786" s="126"/>
      <c r="D786" s="126"/>
      <c r="G786" s="129"/>
      <c r="H786" s="129"/>
      <c r="I786" s="187"/>
      <c r="L786" s="129"/>
      <c r="M786" s="129"/>
      <c r="N786" s="129"/>
      <c r="O786" s="126"/>
      <c r="Q786" s="134"/>
      <c r="R786" s="126"/>
      <c r="S786" s="131"/>
      <c r="T786" s="132"/>
      <c r="AA786" s="134"/>
      <c r="AB786" s="131"/>
      <c r="AC786" s="126"/>
      <c r="AD786" s="134"/>
      <c r="AF786" s="137"/>
      <c r="AG786" s="126"/>
      <c r="AH786" s="126"/>
      <c r="AI786" s="134"/>
      <c r="AK786" s="126"/>
      <c r="AM786" s="182"/>
    </row>
    <row r="787" spans="1:39" ht="18.75" customHeight="1">
      <c r="A787" s="131"/>
      <c r="B787" s="125"/>
      <c r="C787" s="126"/>
      <c r="D787" s="126"/>
      <c r="G787" s="129"/>
      <c r="H787" s="129"/>
      <c r="I787" s="187"/>
      <c r="L787" s="129"/>
      <c r="M787" s="129"/>
      <c r="N787" s="129"/>
      <c r="O787" s="126"/>
      <c r="Q787" s="134"/>
      <c r="R787" s="126"/>
      <c r="S787" s="131"/>
      <c r="T787" s="132"/>
      <c r="AA787" s="134"/>
      <c r="AB787" s="131"/>
      <c r="AC787" s="126"/>
      <c r="AD787" s="134"/>
      <c r="AF787" s="137"/>
      <c r="AG787" s="126"/>
      <c r="AH787" s="126"/>
      <c r="AI787" s="134"/>
      <c r="AK787" s="126"/>
      <c r="AM787" s="182"/>
    </row>
    <row r="788" spans="1:39" ht="18.75" customHeight="1">
      <c r="A788" s="131"/>
      <c r="B788" s="125"/>
      <c r="C788" s="126"/>
      <c r="D788" s="126"/>
      <c r="G788" s="129"/>
      <c r="H788" s="129"/>
      <c r="I788" s="187"/>
      <c r="L788" s="129"/>
      <c r="M788" s="129"/>
      <c r="N788" s="129"/>
      <c r="O788" s="126"/>
      <c r="Q788" s="134"/>
      <c r="R788" s="126"/>
      <c r="S788" s="131"/>
      <c r="T788" s="132"/>
      <c r="AA788" s="134"/>
      <c r="AB788" s="131"/>
      <c r="AC788" s="126"/>
      <c r="AD788" s="134"/>
      <c r="AF788" s="137"/>
      <c r="AG788" s="126"/>
      <c r="AH788" s="126"/>
      <c r="AI788" s="134"/>
      <c r="AK788" s="126"/>
      <c r="AM788" s="182"/>
    </row>
    <row r="789" spans="1:39" ht="18.75" customHeight="1">
      <c r="A789" s="131"/>
      <c r="B789" s="125"/>
      <c r="C789" s="126"/>
      <c r="D789" s="126"/>
      <c r="G789" s="129"/>
      <c r="H789" s="129"/>
      <c r="I789" s="187"/>
      <c r="L789" s="129"/>
      <c r="M789" s="129"/>
      <c r="N789" s="129"/>
      <c r="O789" s="126"/>
      <c r="Q789" s="134"/>
      <c r="R789" s="126"/>
      <c r="S789" s="131"/>
      <c r="T789" s="132"/>
      <c r="AA789" s="134"/>
      <c r="AB789" s="131"/>
      <c r="AC789" s="126"/>
      <c r="AD789" s="134"/>
      <c r="AF789" s="137"/>
      <c r="AG789" s="126"/>
      <c r="AH789" s="126"/>
      <c r="AI789" s="134"/>
      <c r="AK789" s="126"/>
      <c r="AM789" s="182"/>
    </row>
    <row r="790" spans="1:39" ht="18.75" customHeight="1">
      <c r="A790" s="131"/>
      <c r="B790" s="125"/>
      <c r="C790" s="126"/>
      <c r="D790" s="126"/>
      <c r="G790" s="129"/>
      <c r="H790" s="129"/>
      <c r="I790" s="187"/>
      <c r="L790" s="129"/>
      <c r="M790" s="129"/>
      <c r="N790" s="129"/>
      <c r="O790" s="126"/>
      <c r="Q790" s="134"/>
      <c r="R790" s="126"/>
      <c r="S790" s="131"/>
      <c r="T790" s="132"/>
      <c r="AA790" s="134"/>
      <c r="AB790" s="131"/>
      <c r="AC790" s="126"/>
      <c r="AD790" s="134"/>
      <c r="AF790" s="137"/>
      <c r="AG790" s="126"/>
      <c r="AH790" s="126"/>
      <c r="AI790" s="134"/>
      <c r="AK790" s="126"/>
      <c r="AM790" s="182"/>
    </row>
    <row r="791" spans="1:39" ht="18.75" customHeight="1">
      <c r="A791" s="131"/>
      <c r="B791" s="125"/>
      <c r="C791" s="126"/>
      <c r="D791" s="126"/>
      <c r="G791" s="129"/>
      <c r="H791" s="129"/>
      <c r="I791" s="187"/>
      <c r="L791" s="129"/>
      <c r="M791" s="129"/>
      <c r="N791" s="129"/>
      <c r="O791" s="126"/>
      <c r="Q791" s="134"/>
      <c r="R791" s="126"/>
      <c r="S791" s="131"/>
      <c r="T791" s="132"/>
      <c r="AA791" s="134"/>
      <c r="AB791" s="131"/>
      <c r="AC791" s="126"/>
      <c r="AD791" s="134"/>
      <c r="AF791" s="137"/>
      <c r="AG791" s="126"/>
      <c r="AH791" s="126"/>
      <c r="AI791" s="134"/>
      <c r="AK791" s="126"/>
      <c r="AM791" s="182"/>
    </row>
    <row r="792" spans="1:39" ht="18.75" customHeight="1">
      <c r="A792" s="131"/>
      <c r="B792" s="125"/>
      <c r="C792" s="126"/>
      <c r="D792" s="126"/>
      <c r="G792" s="129"/>
      <c r="H792" s="129"/>
      <c r="I792" s="187"/>
      <c r="L792" s="129"/>
      <c r="M792" s="129"/>
      <c r="N792" s="129"/>
      <c r="O792" s="126"/>
      <c r="Q792" s="134"/>
      <c r="R792" s="126"/>
      <c r="S792" s="131"/>
      <c r="T792" s="132"/>
      <c r="AA792" s="134"/>
      <c r="AB792" s="131"/>
      <c r="AC792" s="126"/>
      <c r="AD792" s="134"/>
      <c r="AF792" s="137"/>
      <c r="AG792" s="126"/>
      <c r="AH792" s="126"/>
      <c r="AI792" s="134"/>
      <c r="AK792" s="126"/>
      <c r="AM792" s="182"/>
    </row>
    <row r="793" spans="1:39" ht="18.75" customHeight="1">
      <c r="A793" s="131"/>
      <c r="B793" s="125"/>
      <c r="C793" s="126"/>
      <c r="D793" s="126"/>
      <c r="G793" s="129"/>
      <c r="H793" s="129"/>
      <c r="I793" s="187"/>
      <c r="L793" s="129"/>
      <c r="M793" s="129"/>
      <c r="N793" s="129"/>
      <c r="O793" s="126"/>
      <c r="Q793" s="134"/>
      <c r="R793" s="126"/>
      <c r="S793" s="131"/>
      <c r="T793" s="132"/>
      <c r="AA793" s="134"/>
      <c r="AB793" s="131"/>
      <c r="AC793" s="126"/>
      <c r="AD793" s="134"/>
      <c r="AF793" s="137"/>
      <c r="AG793" s="126"/>
      <c r="AH793" s="126"/>
      <c r="AI793" s="134"/>
      <c r="AK793" s="126"/>
      <c r="AM793" s="182"/>
    </row>
    <row r="794" spans="1:39" ht="18.75" customHeight="1">
      <c r="A794" s="131"/>
      <c r="B794" s="125"/>
      <c r="C794" s="126"/>
      <c r="D794" s="126"/>
      <c r="G794" s="129"/>
      <c r="H794" s="129"/>
      <c r="I794" s="187"/>
      <c r="L794" s="129"/>
      <c r="M794" s="129"/>
      <c r="N794" s="129"/>
      <c r="O794" s="126"/>
      <c r="Q794" s="134"/>
      <c r="R794" s="126"/>
      <c r="S794" s="131"/>
      <c r="T794" s="132"/>
      <c r="AA794" s="134"/>
      <c r="AB794" s="131"/>
      <c r="AC794" s="126"/>
      <c r="AD794" s="134"/>
      <c r="AF794" s="137"/>
      <c r="AG794" s="126"/>
      <c r="AH794" s="126"/>
      <c r="AI794" s="134"/>
      <c r="AK794" s="126"/>
      <c r="AM794" s="182"/>
    </row>
    <row r="795" spans="1:39" ht="18.75" customHeight="1">
      <c r="A795" s="131"/>
      <c r="B795" s="125"/>
      <c r="C795" s="126"/>
      <c r="D795" s="126"/>
      <c r="G795" s="129"/>
      <c r="H795" s="129"/>
      <c r="I795" s="187"/>
      <c r="L795" s="129"/>
      <c r="M795" s="129"/>
      <c r="N795" s="129"/>
      <c r="O795" s="126"/>
      <c r="Q795" s="134"/>
      <c r="R795" s="126"/>
      <c r="S795" s="131"/>
      <c r="T795" s="132"/>
      <c r="AA795" s="134"/>
      <c r="AB795" s="131"/>
      <c r="AC795" s="126"/>
      <c r="AD795" s="134"/>
      <c r="AF795" s="137"/>
      <c r="AG795" s="126"/>
      <c r="AH795" s="126"/>
      <c r="AI795" s="134"/>
      <c r="AK795" s="126"/>
      <c r="AM795" s="182"/>
    </row>
    <row r="796" spans="1:39" ht="18.75" customHeight="1">
      <c r="A796" s="131"/>
      <c r="B796" s="125"/>
      <c r="C796" s="126"/>
      <c r="D796" s="126"/>
      <c r="G796" s="129"/>
      <c r="H796" s="129"/>
      <c r="I796" s="187"/>
      <c r="L796" s="129"/>
      <c r="M796" s="129"/>
      <c r="N796" s="129"/>
      <c r="O796" s="126"/>
      <c r="Q796" s="134"/>
      <c r="R796" s="126"/>
      <c r="S796" s="131"/>
      <c r="T796" s="132"/>
      <c r="AA796" s="134"/>
      <c r="AB796" s="131"/>
      <c r="AC796" s="126"/>
      <c r="AD796" s="134"/>
      <c r="AF796" s="137"/>
      <c r="AG796" s="126"/>
      <c r="AH796" s="126"/>
      <c r="AI796" s="134"/>
      <c r="AK796" s="126"/>
      <c r="AM796" s="182"/>
    </row>
    <row r="797" spans="1:39" ht="18.75" customHeight="1">
      <c r="A797" s="131"/>
      <c r="B797" s="125"/>
      <c r="C797" s="126"/>
      <c r="D797" s="126"/>
      <c r="G797" s="129"/>
      <c r="H797" s="129"/>
      <c r="I797" s="187"/>
      <c r="L797" s="129"/>
      <c r="M797" s="129"/>
      <c r="N797" s="129"/>
      <c r="O797" s="126"/>
      <c r="Q797" s="134"/>
      <c r="R797" s="126"/>
      <c r="S797" s="131"/>
      <c r="T797" s="132"/>
      <c r="AA797" s="134"/>
      <c r="AB797" s="131"/>
      <c r="AC797" s="126"/>
      <c r="AD797" s="134"/>
      <c r="AF797" s="137"/>
      <c r="AG797" s="126"/>
      <c r="AH797" s="126"/>
      <c r="AI797" s="134"/>
      <c r="AK797" s="126"/>
      <c r="AM797" s="182"/>
    </row>
    <row r="798" spans="1:39" ht="18.75" customHeight="1">
      <c r="A798" s="131"/>
      <c r="B798" s="125"/>
      <c r="C798" s="126"/>
      <c r="D798" s="126"/>
      <c r="G798" s="129"/>
      <c r="H798" s="129"/>
      <c r="I798" s="187"/>
      <c r="L798" s="129"/>
      <c r="M798" s="129"/>
      <c r="N798" s="129"/>
      <c r="O798" s="126"/>
      <c r="Q798" s="134"/>
      <c r="R798" s="126"/>
      <c r="S798" s="131"/>
      <c r="T798" s="132"/>
      <c r="AA798" s="134"/>
      <c r="AB798" s="131"/>
      <c r="AC798" s="126"/>
      <c r="AD798" s="134"/>
      <c r="AF798" s="137"/>
      <c r="AG798" s="126"/>
      <c r="AH798" s="126"/>
      <c r="AI798" s="134"/>
      <c r="AK798" s="126"/>
      <c r="AM798" s="182"/>
    </row>
    <row r="799" spans="1:39" ht="18.75" customHeight="1">
      <c r="A799" s="131"/>
      <c r="B799" s="125"/>
      <c r="C799" s="126"/>
      <c r="D799" s="126"/>
      <c r="G799" s="129"/>
      <c r="H799" s="129"/>
      <c r="I799" s="187"/>
      <c r="L799" s="129"/>
      <c r="M799" s="129"/>
      <c r="N799" s="129"/>
      <c r="O799" s="126"/>
      <c r="Q799" s="134"/>
      <c r="R799" s="126"/>
      <c r="S799" s="131"/>
      <c r="T799" s="132"/>
      <c r="AA799" s="134"/>
      <c r="AB799" s="131"/>
      <c r="AC799" s="126"/>
      <c r="AD799" s="134"/>
      <c r="AF799" s="137"/>
      <c r="AG799" s="126"/>
      <c r="AH799" s="126"/>
      <c r="AI799" s="134"/>
      <c r="AK799" s="126"/>
      <c r="AM799" s="182"/>
    </row>
    <row r="800" spans="1:39" ht="18.75" customHeight="1">
      <c r="A800" s="131"/>
      <c r="B800" s="125"/>
      <c r="C800" s="126"/>
      <c r="D800" s="126"/>
      <c r="G800" s="129"/>
      <c r="H800" s="129"/>
      <c r="I800" s="187"/>
      <c r="L800" s="129"/>
      <c r="M800" s="129"/>
      <c r="N800" s="129"/>
      <c r="O800" s="126"/>
      <c r="Q800" s="134"/>
      <c r="R800" s="126"/>
      <c r="S800" s="131"/>
      <c r="T800" s="132"/>
      <c r="AA800" s="134"/>
      <c r="AB800" s="131"/>
      <c r="AC800" s="126"/>
      <c r="AD800" s="134"/>
      <c r="AF800" s="137"/>
      <c r="AG800" s="126"/>
      <c r="AH800" s="126"/>
      <c r="AI800" s="134"/>
      <c r="AK800" s="126"/>
      <c r="AM800" s="182"/>
    </row>
    <row r="801" spans="1:39" ht="18.75" customHeight="1">
      <c r="A801" s="131"/>
      <c r="B801" s="125"/>
      <c r="C801" s="126"/>
      <c r="D801" s="126"/>
      <c r="G801" s="129"/>
      <c r="H801" s="129"/>
      <c r="I801" s="187"/>
      <c r="L801" s="129"/>
      <c r="M801" s="129"/>
      <c r="N801" s="129"/>
      <c r="O801" s="126"/>
      <c r="Q801" s="134"/>
      <c r="R801" s="126"/>
      <c r="S801" s="131"/>
      <c r="T801" s="132"/>
      <c r="AA801" s="134"/>
      <c r="AB801" s="131"/>
      <c r="AC801" s="126"/>
      <c r="AD801" s="134"/>
      <c r="AF801" s="137"/>
      <c r="AG801" s="126"/>
      <c r="AH801" s="126"/>
      <c r="AI801" s="134"/>
      <c r="AK801" s="126"/>
      <c r="AM801" s="182"/>
    </row>
    <row r="802" spans="1:39" ht="18.75" customHeight="1">
      <c r="A802" s="131"/>
      <c r="B802" s="125"/>
      <c r="C802" s="126"/>
      <c r="D802" s="126"/>
      <c r="G802" s="129"/>
      <c r="H802" s="129"/>
      <c r="I802" s="187"/>
      <c r="L802" s="129"/>
      <c r="M802" s="129"/>
      <c r="N802" s="129"/>
      <c r="O802" s="126"/>
      <c r="Q802" s="134"/>
      <c r="R802" s="126"/>
      <c r="S802" s="131"/>
      <c r="T802" s="132"/>
      <c r="AA802" s="134"/>
      <c r="AB802" s="131"/>
      <c r="AC802" s="126"/>
      <c r="AD802" s="134"/>
      <c r="AF802" s="137"/>
      <c r="AG802" s="126"/>
      <c r="AH802" s="126"/>
      <c r="AI802" s="134"/>
      <c r="AK802" s="126"/>
      <c r="AM802" s="182"/>
    </row>
    <row r="803" spans="1:39" ht="18.75" customHeight="1">
      <c r="A803" s="131"/>
      <c r="B803" s="125"/>
      <c r="C803" s="126"/>
      <c r="D803" s="126"/>
      <c r="G803" s="129"/>
      <c r="H803" s="129"/>
      <c r="I803" s="187"/>
      <c r="L803" s="129"/>
      <c r="M803" s="129"/>
      <c r="N803" s="129"/>
      <c r="O803" s="126"/>
      <c r="Q803" s="134"/>
      <c r="R803" s="126"/>
      <c r="S803" s="131"/>
      <c r="T803" s="132"/>
      <c r="AA803" s="134"/>
      <c r="AB803" s="131"/>
      <c r="AC803" s="126"/>
      <c r="AD803" s="134"/>
      <c r="AF803" s="137"/>
      <c r="AG803" s="126"/>
      <c r="AH803" s="126"/>
      <c r="AI803" s="134"/>
      <c r="AK803" s="126"/>
      <c r="AM803" s="182"/>
    </row>
    <row r="804" spans="1:39" ht="18.75" customHeight="1">
      <c r="A804" s="131"/>
      <c r="B804" s="125"/>
      <c r="C804" s="126"/>
      <c r="D804" s="126"/>
      <c r="G804" s="129"/>
      <c r="H804" s="129"/>
      <c r="I804" s="187"/>
      <c r="L804" s="129"/>
      <c r="M804" s="129"/>
      <c r="N804" s="129"/>
      <c r="O804" s="126"/>
      <c r="Q804" s="134"/>
      <c r="R804" s="126"/>
      <c r="S804" s="131"/>
      <c r="T804" s="132"/>
      <c r="AA804" s="134"/>
      <c r="AB804" s="131"/>
      <c r="AC804" s="126"/>
      <c r="AD804" s="134"/>
      <c r="AF804" s="137"/>
      <c r="AG804" s="126"/>
      <c r="AH804" s="126"/>
      <c r="AI804" s="134"/>
      <c r="AK804" s="126"/>
      <c r="AM804" s="182"/>
    </row>
    <row r="805" spans="1:39" ht="18.75" customHeight="1">
      <c r="A805" s="131"/>
      <c r="B805" s="125"/>
      <c r="C805" s="126"/>
      <c r="D805" s="126"/>
      <c r="G805" s="129"/>
      <c r="H805" s="129"/>
      <c r="I805" s="187"/>
      <c r="L805" s="129"/>
      <c r="M805" s="129"/>
      <c r="N805" s="129"/>
      <c r="O805" s="126"/>
      <c r="Q805" s="134"/>
      <c r="R805" s="126"/>
      <c r="S805" s="131"/>
      <c r="T805" s="132"/>
      <c r="AA805" s="134"/>
      <c r="AB805" s="131"/>
      <c r="AC805" s="126"/>
      <c r="AD805" s="134"/>
      <c r="AF805" s="137"/>
      <c r="AG805" s="126"/>
      <c r="AH805" s="126"/>
      <c r="AI805" s="134"/>
      <c r="AK805" s="126"/>
      <c r="AM805" s="182"/>
    </row>
    <row r="806" spans="1:39" ht="18.75" customHeight="1">
      <c r="A806" s="131"/>
      <c r="B806" s="125"/>
      <c r="C806" s="126"/>
      <c r="D806" s="126"/>
      <c r="G806" s="129"/>
      <c r="H806" s="129"/>
      <c r="I806" s="187"/>
      <c r="L806" s="129"/>
      <c r="M806" s="129"/>
      <c r="N806" s="129"/>
      <c r="O806" s="126"/>
      <c r="Q806" s="134"/>
      <c r="R806" s="126"/>
      <c r="S806" s="131"/>
      <c r="T806" s="132"/>
      <c r="AA806" s="134"/>
      <c r="AB806" s="131"/>
      <c r="AC806" s="126"/>
      <c r="AD806" s="134"/>
      <c r="AF806" s="137"/>
      <c r="AG806" s="126"/>
      <c r="AH806" s="126"/>
      <c r="AI806" s="134"/>
      <c r="AK806" s="126"/>
      <c r="AM806" s="182"/>
    </row>
    <row r="807" spans="1:39" ht="18.75" customHeight="1">
      <c r="A807" s="131"/>
      <c r="B807" s="125"/>
      <c r="C807" s="126"/>
      <c r="D807" s="126"/>
      <c r="G807" s="129"/>
      <c r="H807" s="129"/>
      <c r="I807" s="187"/>
      <c r="L807" s="129"/>
      <c r="M807" s="129"/>
      <c r="N807" s="129"/>
      <c r="O807" s="126"/>
      <c r="Q807" s="134"/>
      <c r="R807" s="126"/>
      <c r="S807" s="131"/>
      <c r="T807" s="132"/>
      <c r="AA807" s="134"/>
      <c r="AB807" s="131"/>
      <c r="AC807" s="126"/>
      <c r="AD807" s="134"/>
      <c r="AF807" s="137"/>
      <c r="AG807" s="126"/>
      <c r="AH807" s="126"/>
      <c r="AI807" s="134"/>
      <c r="AK807" s="126"/>
      <c r="AM807" s="182"/>
    </row>
    <row r="808" spans="1:39" ht="18.75" customHeight="1">
      <c r="A808" s="131"/>
      <c r="B808" s="125"/>
      <c r="C808" s="126"/>
      <c r="D808" s="126"/>
      <c r="G808" s="129"/>
      <c r="H808" s="129"/>
      <c r="I808" s="187"/>
      <c r="L808" s="129"/>
      <c r="M808" s="129"/>
      <c r="N808" s="129"/>
      <c r="O808" s="126"/>
      <c r="Q808" s="134"/>
      <c r="R808" s="126"/>
      <c r="S808" s="131"/>
      <c r="T808" s="132"/>
      <c r="AA808" s="134"/>
      <c r="AB808" s="131"/>
      <c r="AC808" s="126"/>
      <c r="AD808" s="134"/>
      <c r="AF808" s="137"/>
      <c r="AG808" s="126"/>
      <c r="AH808" s="126"/>
      <c r="AI808" s="134"/>
      <c r="AK808" s="126"/>
      <c r="AM808" s="182"/>
    </row>
    <row r="809" spans="1:39" ht="18.75" customHeight="1">
      <c r="A809" s="131"/>
      <c r="B809" s="125"/>
      <c r="C809" s="126"/>
      <c r="D809" s="126"/>
      <c r="G809" s="129"/>
      <c r="H809" s="129"/>
      <c r="I809" s="187"/>
      <c r="L809" s="129"/>
      <c r="M809" s="129"/>
      <c r="N809" s="129"/>
      <c r="O809" s="126"/>
      <c r="Q809" s="134"/>
      <c r="R809" s="126"/>
      <c r="S809" s="131"/>
      <c r="T809" s="132"/>
      <c r="AA809" s="134"/>
      <c r="AB809" s="131"/>
      <c r="AC809" s="126"/>
      <c r="AD809" s="134"/>
      <c r="AF809" s="137"/>
      <c r="AG809" s="126"/>
      <c r="AH809" s="126"/>
      <c r="AI809" s="134"/>
      <c r="AK809" s="126"/>
      <c r="AM809" s="182"/>
    </row>
    <row r="810" spans="1:39" ht="18.75" customHeight="1">
      <c r="A810" s="131"/>
      <c r="B810" s="125"/>
      <c r="C810" s="126"/>
      <c r="D810" s="126"/>
      <c r="G810" s="129"/>
      <c r="H810" s="129"/>
      <c r="I810" s="187"/>
      <c r="L810" s="129"/>
      <c r="M810" s="129"/>
      <c r="N810" s="129"/>
      <c r="O810" s="126"/>
      <c r="Q810" s="134"/>
      <c r="R810" s="126"/>
      <c r="S810" s="131"/>
      <c r="T810" s="132"/>
      <c r="AA810" s="134"/>
      <c r="AB810" s="131"/>
      <c r="AC810" s="126"/>
      <c r="AD810" s="134"/>
      <c r="AF810" s="137"/>
      <c r="AG810" s="126"/>
      <c r="AH810" s="126"/>
      <c r="AI810" s="134"/>
      <c r="AK810" s="126"/>
      <c r="AM810" s="182"/>
    </row>
    <row r="811" spans="1:39" ht="18.75" customHeight="1">
      <c r="A811" s="131"/>
      <c r="B811" s="125"/>
      <c r="C811" s="126"/>
      <c r="D811" s="126"/>
      <c r="G811" s="129"/>
      <c r="H811" s="129"/>
      <c r="I811" s="187"/>
      <c r="L811" s="129"/>
      <c r="M811" s="129"/>
      <c r="N811" s="129"/>
      <c r="O811" s="126"/>
      <c r="Q811" s="134"/>
      <c r="R811" s="126"/>
      <c r="S811" s="131"/>
      <c r="T811" s="132"/>
      <c r="AA811" s="134"/>
      <c r="AB811" s="131"/>
      <c r="AC811" s="126"/>
      <c r="AD811" s="134"/>
      <c r="AF811" s="137"/>
      <c r="AG811" s="126"/>
      <c r="AH811" s="126"/>
      <c r="AI811" s="134"/>
      <c r="AK811" s="126"/>
      <c r="AM811" s="182"/>
    </row>
    <row r="812" spans="1:39" ht="18.75" customHeight="1">
      <c r="A812" s="131"/>
      <c r="B812" s="125"/>
      <c r="C812" s="126"/>
      <c r="D812" s="126"/>
      <c r="G812" s="129"/>
      <c r="H812" s="129"/>
      <c r="I812" s="187"/>
      <c r="L812" s="129"/>
      <c r="M812" s="129"/>
      <c r="N812" s="129"/>
      <c r="O812" s="126"/>
      <c r="Q812" s="134"/>
      <c r="R812" s="126"/>
      <c r="S812" s="131"/>
      <c r="T812" s="132"/>
      <c r="AA812" s="134"/>
      <c r="AB812" s="131"/>
      <c r="AC812" s="126"/>
      <c r="AD812" s="134"/>
      <c r="AF812" s="137"/>
      <c r="AG812" s="126"/>
      <c r="AH812" s="126"/>
      <c r="AI812" s="134"/>
      <c r="AK812" s="126"/>
      <c r="AM812" s="182"/>
    </row>
    <row r="813" spans="1:39" ht="18.75" customHeight="1">
      <c r="A813" s="131"/>
      <c r="B813" s="125"/>
      <c r="C813" s="126"/>
      <c r="D813" s="126"/>
      <c r="G813" s="129"/>
      <c r="H813" s="129"/>
      <c r="I813" s="187"/>
      <c r="L813" s="129"/>
      <c r="M813" s="129"/>
      <c r="N813" s="129"/>
      <c r="O813" s="126"/>
      <c r="Q813" s="134"/>
      <c r="R813" s="126"/>
      <c r="S813" s="131"/>
      <c r="T813" s="132"/>
      <c r="AA813" s="134"/>
      <c r="AB813" s="131"/>
      <c r="AC813" s="126"/>
      <c r="AD813" s="134"/>
      <c r="AF813" s="137"/>
      <c r="AG813" s="126"/>
      <c r="AH813" s="126"/>
      <c r="AI813" s="134"/>
      <c r="AK813" s="126"/>
      <c r="AM813" s="182"/>
    </row>
    <row r="814" spans="1:39" ht="18.75" customHeight="1">
      <c r="A814" s="131"/>
      <c r="B814" s="125"/>
      <c r="C814" s="126"/>
      <c r="D814" s="126"/>
      <c r="G814" s="129"/>
      <c r="H814" s="129"/>
      <c r="I814" s="187"/>
      <c r="L814" s="129"/>
      <c r="M814" s="129"/>
      <c r="N814" s="129"/>
      <c r="O814" s="126"/>
      <c r="Q814" s="134"/>
      <c r="R814" s="126"/>
      <c r="S814" s="131"/>
      <c r="T814" s="132"/>
      <c r="AA814" s="134"/>
      <c r="AB814" s="131"/>
      <c r="AC814" s="126"/>
      <c r="AD814" s="134"/>
      <c r="AF814" s="137"/>
      <c r="AG814" s="126"/>
      <c r="AH814" s="126"/>
      <c r="AI814" s="134"/>
      <c r="AK814" s="126"/>
      <c r="AM814" s="182"/>
    </row>
    <row r="815" spans="1:39" ht="18.75" customHeight="1">
      <c r="A815" s="131"/>
      <c r="B815" s="125"/>
      <c r="C815" s="126"/>
      <c r="D815" s="126"/>
      <c r="G815" s="129"/>
      <c r="H815" s="129"/>
      <c r="I815" s="187"/>
      <c r="L815" s="129"/>
      <c r="M815" s="129"/>
      <c r="N815" s="129"/>
      <c r="O815" s="126"/>
      <c r="Q815" s="134"/>
      <c r="R815" s="126"/>
      <c r="S815" s="131"/>
      <c r="T815" s="132"/>
      <c r="AA815" s="134"/>
      <c r="AB815" s="131"/>
      <c r="AC815" s="126"/>
      <c r="AD815" s="134"/>
      <c r="AF815" s="137"/>
      <c r="AG815" s="126"/>
      <c r="AH815" s="126"/>
      <c r="AI815" s="134"/>
      <c r="AK815" s="126"/>
      <c r="AM815" s="182"/>
    </row>
    <row r="816" spans="1:39" ht="18.75" customHeight="1">
      <c r="A816" s="131"/>
      <c r="B816" s="125"/>
      <c r="C816" s="126"/>
      <c r="D816" s="126"/>
      <c r="G816" s="129"/>
      <c r="H816" s="129"/>
      <c r="I816" s="187"/>
      <c r="L816" s="129"/>
      <c r="M816" s="129"/>
      <c r="N816" s="129"/>
      <c r="O816" s="126"/>
      <c r="Q816" s="134"/>
      <c r="R816" s="126"/>
      <c r="S816" s="131"/>
      <c r="T816" s="132"/>
      <c r="AA816" s="134"/>
      <c r="AB816" s="131"/>
      <c r="AC816" s="126"/>
      <c r="AD816" s="134"/>
      <c r="AF816" s="137"/>
      <c r="AG816" s="126"/>
      <c r="AH816" s="126"/>
      <c r="AI816" s="134"/>
      <c r="AK816" s="126"/>
      <c r="AM816" s="182"/>
    </row>
    <row r="817" spans="1:39" ht="18.75" customHeight="1">
      <c r="A817" s="131"/>
      <c r="B817" s="125"/>
      <c r="C817" s="126"/>
      <c r="D817" s="126"/>
      <c r="G817" s="129"/>
      <c r="H817" s="129"/>
      <c r="I817" s="187"/>
      <c r="L817" s="129"/>
      <c r="M817" s="129"/>
      <c r="N817" s="129"/>
      <c r="O817" s="126"/>
      <c r="Q817" s="134"/>
      <c r="R817" s="126"/>
      <c r="S817" s="131"/>
      <c r="T817" s="132"/>
      <c r="AA817" s="134"/>
      <c r="AB817" s="131"/>
      <c r="AC817" s="126"/>
      <c r="AD817" s="134"/>
      <c r="AF817" s="137"/>
      <c r="AG817" s="126"/>
      <c r="AH817" s="126"/>
      <c r="AI817" s="134"/>
      <c r="AK817" s="126"/>
      <c r="AM817" s="182"/>
    </row>
    <row r="818" spans="1:39" ht="18.75" customHeight="1">
      <c r="A818" s="131"/>
      <c r="B818" s="125"/>
      <c r="C818" s="126"/>
      <c r="D818" s="126"/>
      <c r="G818" s="129"/>
      <c r="H818" s="129"/>
      <c r="I818" s="187"/>
      <c r="L818" s="129"/>
      <c r="M818" s="129"/>
      <c r="N818" s="129"/>
      <c r="O818" s="126"/>
      <c r="Q818" s="134"/>
      <c r="R818" s="126"/>
      <c r="S818" s="131"/>
      <c r="T818" s="132"/>
      <c r="AA818" s="134"/>
      <c r="AB818" s="131"/>
      <c r="AC818" s="126"/>
      <c r="AD818" s="134"/>
      <c r="AF818" s="137"/>
      <c r="AG818" s="126"/>
      <c r="AH818" s="126"/>
      <c r="AI818" s="134"/>
      <c r="AK818" s="126"/>
      <c r="AM818" s="182"/>
    </row>
    <row r="819" spans="1:39" ht="18.75" customHeight="1">
      <c r="A819" s="131"/>
      <c r="B819" s="125"/>
      <c r="C819" s="126"/>
      <c r="D819" s="126"/>
      <c r="G819" s="129"/>
      <c r="H819" s="129"/>
      <c r="I819" s="187"/>
      <c r="L819" s="129"/>
      <c r="M819" s="129"/>
      <c r="N819" s="129"/>
      <c r="O819" s="126"/>
      <c r="Q819" s="134"/>
      <c r="R819" s="126"/>
      <c r="S819" s="131"/>
      <c r="T819" s="132"/>
      <c r="AA819" s="134"/>
      <c r="AB819" s="131"/>
      <c r="AC819" s="126"/>
      <c r="AD819" s="134"/>
      <c r="AF819" s="137"/>
      <c r="AG819" s="126"/>
      <c r="AH819" s="126"/>
      <c r="AI819" s="134"/>
      <c r="AK819" s="126"/>
      <c r="AM819" s="182"/>
    </row>
    <row r="820" spans="1:39" ht="18.75" customHeight="1">
      <c r="A820" s="131"/>
      <c r="B820" s="125"/>
      <c r="C820" s="126"/>
      <c r="D820" s="126"/>
      <c r="G820" s="129"/>
      <c r="H820" s="129"/>
      <c r="I820" s="187"/>
      <c r="L820" s="129"/>
      <c r="M820" s="129"/>
      <c r="N820" s="129"/>
      <c r="O820" s="126"/>
      <c r="Q820" s="134"/>
      <c r="R820" s="126"/>
      <c r="S820" s="131"/>
      <c r="T820" s="132"/>
      <c r="AA820" s="134"/>
      <c r="AB820" s="131"/>
      <c r="AC820" s="126"/>
      <c r="AD820" s="134"/>
      <c r="AF820" s="137"/>
      <c r="AG820" s="126"/>
      <c r="AH820" s="126"/>
      <c r="AI820" s="134"/>
      <c r="AK820" s="126"/>
      <c r="AM820" s="182"/>
    </row>
    <row r="821" spans="1:39" ht="18.75" customHeight="1">
      <c r="A821" s="131"/>
      <c r="B821" s="125"/>
      <c r="C821" s="126"/>
      <c r="D821" s="126"/>
      <c r="G821" s="129"/>
      <c r="H821" s="129"/>
      <c r="I821" s="187"/>
      <c r="L821" s="129"/>
      <c r="M821" s="129"/>
      <c r="N821" s="129"/>
      <c r="O821" s="126"/>
      <c r="Q821" s="134"/>
      <c r="R821" s="126"/>
      <c r="S821" s="131"/>
      <c r="T821" s="132"/>
      <c r="AA821" s="134"/>
      <c r="AB821" s="131"/>
      <c r="AC821" s="126"/>
      <c r="AD821" s="134"/>
      <c r="AF821" s="137"/>
      <c r="AG821" s="126"/>
      <c r="AH821" s="126"/>
      <c r="AI821" s="134"/>
      <c r="AK821" s="126"/>
      <c r="AM821" s="182"/>
    </row>
    <row r="822" spans="1:39" ht="18.75" customHeight="1">
      <c r="A822" s="131"/>
      <c r="B822" s="125"/>
      <c r="C822" s="126"/>
      <c r="D822" s="126"/>
      <c r="G822" s="129"/>
      <c r="H822" s="129"/>
      <c r="I822" s="187"/>
      <c r="L822" s="129"/>
      <c r="M822" s="129"/>
      <c r="N822" s="129"/>
      <c r="O822" s="126"/>
      <c r="Q822" s="134"/>
      <c r="R822" s="126"/>
      <c r="S822" s="131"/>
      <c r="T822" s="132"/>
      <c r="AA822" s="134"/>
      <c r="AB822" s="131"/>
      <c r="AC822" s="126"/>
      <c r="AD822" s="134"/>
      <c r="AF822" s="137"/>
      <c r="AG822" s="126"/>
      <c r="AH822" s="126"/>
      <c r="AI822" s="134"/>
      <c r="AK822" s="126"/>
      <c r="AM822" s="182"/>
    </row>
    <row r="823" spans="1:39" ht="18.75" customHeight="1">
      <c r="A823" s="131"/>
      <c r="B823" s="125"/>
      <c r="C823" s="126"/>
      <c r="D823" s="126"/>
      <c r="G823" s="129"/>
      <c r="H823" s="129"/>
      <c r="I823" s="187"/>
      <c r="L823" s="129"/>
      <c r="M823" s="129"/>
      <c r="N823" s="129"/>
      <c r="O823" s="126"/>
      <c r="Q823" s="134"/>
      <c r="R823" s="126"/>
      <c r="S823" s="131"/>
      <c r="T823" s="132"/>
      <c r="AA823" s="134"/>
      <c r="AB823" s="131"/>
      <c r="AC823" s="126"/>
      <c r="AD823" s="134"/>
      <c r="AF823" s="137"/>
      <c r="AG823" s="126"/>
      <c r="AH823" s="126"/>
      <c r="AI823" s="134"/>
      <c r="AK823" s="126"/>
      <c r="AM823" s="182"/>
    </row>
    <row r="824" spans="1:39" ht="18.75" customHeight="1">
      <c r="A824" s="131"/>
      <c r="B824" s="125"/>
      <c r="C824" s="126"/>
      <c r="D824" s="126"/>
      <c r="G824" s="129"/>
      <c r="H824" s="129"/>
      <c r="I824" s="187"/>
      <c r="L824" s="129"/>
      <c r="M824" s="129"/>
      <c r="N824" s="129"/>
      <c r="O824" s="126"/>
      <c r="Q824" s="134"/>
      <c r="R824" s="126"/>
      <c r="S824" s="131"/>
      <c r="T824" s="132"/>
      <c r="AA824" s="134"/>
      <c r="AB824" s="131"/>
      <c r="AC824" s="126"/>
      <c r="AD824" s="134"/>
      <c r="AF824" s="137"/>
      <c r="AG824" s="126"/>
      <c r="AH824" s="126"/>
      <c r="AI824" s="134"/>
      <c r="AK824" s="126"/>
      <c r="AM824" s="182"/>
    </row>
    <row r="825" spans="1:39" ht="18.75" customHeight="1">
      <c r="A825" s="131"/>
      <c r="B825" s="125"/>
      <c r="C825" s="126"/>
      <c r="D825" s="126"/>
      <c r="G825" s="129"/>
      <c r="H825" s="129"/>
      <c r="I825" s="187"/>
      <c r="L825" s="129"/>
      <c r="M825" s="129"/>
      <c r="N825" s="129"/>
      <c r="O825" s="126"/>
      <c r="Q825" s="134"/>
      <c r="R825" s="126"/>
      <c r="S825" s="131"/>
      <c r="T825" s="132"/>
      <c r="AA825" s="134"/>
      <c r="AB825" s="131"/>
      <c r="AC825" s="126"/>
      <c r="AD825" s="134"/>
      <c r="AF825" s="137"/>
      <c r="AG825" s="126"/>
      <c r="AH825" s="126"/>
      <c r="AI825" s="134"/>
      <c r="AK825" s="126"/>
      <c r="AM825" s="182"/>
    </row>
    <row r="826" spans="1:39" ht="18.75" customHeight="1">
      <c r="A826" s="131"/>
      <c r="B826" s="125"/>
      <c r="C826" s="126"/>
      <c r="D826" s="126"/>
      <c r="G826" s="129"/>
      <c r="H826" s="129"/>
      <c r="I826" s="187"/>
      <c r="L826" s="129"/>
      <c r="M826" s="129"/>
      <c r="N826" s="129"/>
      <c r="O826" s="126"/>
      <c r="Q826" s="134"/>
      <c r="R826" s="126"/>
      <c r="S826" s="131"/>
      <c r="T826" s="132"/>
      <c r="AA826" s="134"/>
      <c r="AB826" s="131"/>
      <c r="AC826" s="126"/>
      <c r="AD826" s="134"/>
      <c r="AF826" s="137"/>
      <c r="AG826" s="126"/>
      <c r="AH826" s="126"/>
      <c r="AI826" s="134"/>
      <c r="AK826" s="126"/>
      <c r="AM826" s="182"/>
    </row>
    <row r="827" spans="1:39" ht="18.75" customHeight="1">
      <c r="A827" s="131"/>
      <c r="B827" s="125"/>
      <c r="C827" s="126"/>
      <c r="D827" s="126"/>
      <c r="G827" s="129"/>
      <c r="H827" s="129"/>
      <c r="I827" s="187"/>
      <c r="L827" s="129"/>
      <c r="M827" s="129"/>
      <c r="N827" s="129"/>
      <c r="O827" s="126"/>
      <c r="Q827" s="134"/>
      <c r="R827" s="126"/>
      <c r="S827" s="131"/>
      <c r="T827" s="132"/>
      <c r="AA827" s="134"/>
      <c r="AB827" s="131"/>
      <c r="AC827" s="126"/>
      <c r="AD827" s="134"/>
      <c r="AF827" s="137"/>
      <c r="AG827" s="126"/>
      <c r="AH827" s="126"/>
      <c r="AI827" s="134"/>
      <c r="AK827" s="126"/>
      <c r="AM827" s="182"/>
    </row>
    <row r="828" spans="1:39" ht="18.75" customHeight="1">
      <c r="A828" s="131"/>
      <c r="B828" s="125"/>
      <c r="C828" s="126"/>
      <c r="D828" s="126"/>
      <c r="G828" s="129"/>
      <c r="H828" s="129"/>
      <c r="I828" s="187"/>
      <c r="L828" s="129"/>
      <c r="M828" s="129"/>
      <c r="N828" s="129"/>
      <c r="O828" s="126"/>
      <c r="Q828" s="134"/>
      <c r="R828" s="126"/>
      <c r="S828" s="131"/>
      <c r="T828" s="132"/>
      <c r="AA828" s="134"/>
      <c r="AB828" s="131"/>
      <c r="AC828" s="126"/>
      <c r="AD828" s="134"/>
      <c r="AF828" s="137"/>
      <c r="AG828" s="126"/>
      <c r="AH828" s="126"/>
      <c r="AI828" s="134"/>
      <c r="AK828" s="126"/>
      <c r="AM828" s="182"/>
    </row>
    <row r="829" spans="1:39" ht="18.75" customHeight="1">
      <c r="A829" s="131"/>
      <c r="B829" s="125"/>
      <c r="C829" s="126"/>
      <c r="D829" s="126"/>
      <c r="G829" s="129"/>
      <c r="H829" s="129"/>
      <c r="I829" s="187"/>
      <c r="L829" s="129"/>
      <c r="M829" s="129"/>
      <c r="N829" s="129"/>
      <c r="O829" s="126"/>
      <c r="Q829" s="134"/>
      <c r="R829" s="126"/>
      <c r="S829" s="131"/>
      <c r="T829" s="132"/>
      <c r="AA829" s="134"/>
      <c r="AB829" s="131"/>
      <c r="AC829" s="126"/>
      <c r="AD829" s="134"/>
      <c r="AF829" s="137"/>
      <c r="AG829" s="126"/>
      <c r="AH829" s="126"/>
      <c r="AI829" s="134"/>
      <c r="AK829" s="126"/>
      <c r="AM829" s="182"/>
    </row>
    <row r="830" spans="1:39" ht="18.75" customHeight="1">
      <c r="A830" s="131"/>
      <c r="B830" s="125"/>
      <c r="C830" s="126"/>
      <c r="D830" s="126"/>
      <c r="G830" s="129"/>
      <c r="H830" s="129"/>
      <c r="I830" s="187"/>
      <c r="L830" s="129"/>
      <c r="M830" s="129"/>
      <c r="N830" s="129"/>
      <c r="O830" s="126"/>
      <c r="Q830" s="134"/>
      <c r="R830" s="126"/>
      <c r="S830" s="131"/>
      <c r="T830" s="132"/>
      <c r="AA830" s="134"/>
      <c r="AB830" s="131"/>
      <c r="AC830" s="126"/>
      <c r="AD830" s="134"/>
      <c r="AF830" s="137"/>
      <c r="AG830" s="126"/>
      <c r="AH830" s="126"/>
      <c r="AI830" s="134"/>
      <c r="AK830" s="126"/>
      <c r="AM830" s="182"/>
    </row>
    <row r="831" spans="1:39" ht="18.75" customHeight="1">
      <c r="A831" s="131"/>
      <c r="B831" s="125"/>
      <c r="C831" s="126"/>
      <c r="D831" s="126"/>
      <c r="G831" s="129"/>
      <c r="H831" s="129"/>
      <c r="I831" s="187"/>
      <c r="L831" s="129"/>
      <c r="M831" s="129"/>
      <c r="N831" s="129"/>
      <c r="O831" s="126"/>
      <c r="Q831" s="134"/>
      <c r="R831" s="126"/>
      <c r="S831" s="131"/>
      <c r="T831" s="132"/>
      <c r="AA831" s="134"/>
      <c r="AB831" s="131"/>
      <c r="AC831" s="126"/>
      <c r="AD831" s="134"/>
      <c r="AF831" s="137"/>
      <c r="AG831" s="126"/>
      <c r="AH831" s="126"/>
      <c r="AI831" s="134"/>
      <c r="AK831" s="126"/>
      <c r="AM831" s="182"/>
    </row>
    <row r="832" spans="1:39" ht="18.75" customHeight="1">
      <c r="A832" s="131"/>
      <c r="B832" s="125"/>
      <c r="C832" s="126"/>
      <c r="D832" s="126"/>
      <c r="G832" s="129"/>
      <c r="H832" s="129"/>
      <c r="I832" s="187"/>
      <c r="L832" s="129"/>
      <c r="M832" s="129"/>
      <c r="N832" s="129"/>
      <c r="O832" s="126"/>
      <c r="Q832" s="134"/>
      <c r="R832" s="126"/>
      <c r="S832" s="131"/>
      <c r="T832" s="132"/>
      <c r="AA832" s="134"/>
      <c r="AB832" s="131"/>
      <c r="AC832" s="126"/>
      <c r="AD832" s="134"/>
      <c r="AF832" s="137"/>
      <c r="AG832" s="126"/>
      <c r="AH832" s="126"/>
      <c r="AI832" s="134"/>
      <c r="AK832" s="126"/>
      <c r="AM832" s="182"/>
    </row>
    <row r="833" spans="1:39" ht="18.75" customHeight="1">
      <c r="A833" s="131"/>
      <c r="B833" s="125"/>
      <c r="C833" s="126"/>
      <c r="D833" s="126"/>
      <c r="G833" s="129"/>
      <c r="H833" s="129"/>
      <c r="I833" s="187"/>
      <c r="L833" s="129"/>
      <c r="M833" s="129"/>
      <c r="N833" s="129"/>
      <c r="O833" s="126"/>
      <c r="Q833" s="134"/>
      <c r="R833" s="126"/>
      <c r="S833" s="131"/>
      <c r="T833" s="132"/>
      <c r="AA833" s="134"/>
      <c r="AB833" s="131"/>
      <c r="AC833" s="126"/>
      <c r="AD833" s="134"/>
      <c r="AF833" s="137"/>
      <c r="AG833" s="126"/>
      <c r="AH833" s="126"/>
      <c r="AI833" s="134"/>
      <c r="AK833" s="126"/>
      <c r="AM833" s="182"/>
    </row>
    <row r="834" spans="1:39" ht="18.75" customHeight="1">
      <c r="A834" s="131"/>
      <c r="B834" s="125"/>
      <c r="C834" s="126"/>
      <c r="D834" s="126"/>
      <c r="G834" s="129"/>
      <c r="H834" s="129"/>
      <c r="I834" s="187"/>
      <c r="L834" s="129"/>
      <c r="M834" s="129"/>
      <c r="N834" s="129"/>
      <c r="O834" s="126"/>
      <c r="Q834" s="134"/>
      <c r="R834" s="126"/>
      <c r="S834" s="131"/>
      <c r="T834" s="132"/>
      <c r="AA834" s="134"/>
      <c r="AB834" s="131"/>
      <c r="AC834" s="126"/>
      <c r="AD834" s="134"/>
      <c r="AF834" s="137"/>
      <c r="AG834" s="126"/>
      <c r="AH834" s="126"/>
      <c r="AI834" s="134"/>
      <c r="AK834" s="126"/>
      <c r="AM834" s="182"/>
    </row>
    <row r="835" spans="1:39" ht="18.75" customHeight="1">
      <c r="A835" s="131"/>
      <c r="B835" s="125"/>
      <c r="C835" s="126"/>
      <c r="D835" s="126"/>
      <c r="G835" s="129"/>
      <c r="H835" s="129"/>
      <c r="I835" s="187"/>
      <c r="L835" s="129"/>
      <c r="M835" s="129"/>
      <c r="N835" s="129"/>
      <c r="O835" s="126"/>
      <c r="Q835" s="134"/>
      <c r="R835" s="126"/>
      <c r="S835" s="131"/>
      <c r="T835" s="132"/>
      <c r="AA835" s="134"/>
      <c r="AB835" s="131"/>
      <c r="AC835" s="126"/>
      <c r="AD835" s="134"/>
      <c r="AF835" s="137"/>
      <c r="AG835" s="126"/>
      <c r="AH835" s="126"/>
      <c r="AI835" s="134"/>
      <c r="AK835" s="126"/>
      <c r="AM835" s="182"/>
    </row>
    <row r="836" spans="1:39" ht="18.75" customHeight="1">
      <c r="A836" s="131"/>
      <c r="B836" s="125"/>
      <c r="C836" s="126"/>
      <c r="D836" s="126"/>
      <c r="G836" s="129"/>
      <c r="H836" s="129"/>
      <c r="I836" s="187"/>
      <c r="L836" s="129"/>
      <c r="M836" s="129"/>
      <c r="N836" s="129"/>
      <c r="O836" s="126"/>
      <c r="Q836" s="134"/>
      <c r="R836" s="126"/>
      <c r="S836" s="131"/>
      <c r="T836" s="132"/>
      <c r="AA836" s="134"/>
      <c r="AB836" s="131"/>
      <c r="AC836" s="126"/>
      <c r="AD836" s="134"/>
      <c r="AF836" s="137"/>
      <c r="AG836" s="126"/>
      <c r="AH836" s="126"/>
      <c r="AI836" s="134"/>
      <c r="AK836" s="126"/>
      <c r="AM836" s="182"/>
    </row>
    <row r="837" spans="1:39" ht="18.75" customHeight="1">
      <c r="A837" s="131"/>
      <c r="B837" s="125"/>
      <c r="C837" s="126"/>
      <c r="D837" s="126"/>
      <c r="G837" s="129"/>
      <c r="H837" s="129"/>
      <c r="I837" s="187"/>
      <c r="L837" s="129"/>
      <c r="M837" s="129"/>
      <c r="N837" s="129"/>
      <c r="O837" s="126"/>
      <c r="Q837" s="134"/>
      <c r="R837" s="126"/>
      <c r="S837" s="131"/>
      <c r="T837" s="132"/>
      <c r="AA837" s="134"/>
      <c r="AB837" s="131"/>
      <c r="AC837" s="126"/>
      <c r="AD837" s="134"/>
      <c r="AF837" s="137"/>
      <c r="AG837" s="126"/>
      <c r="AH837" s="126"/>
      <c r="AI837" s="134"/>
      <c r="AK837" s="126"/>
      <c r="AM837" s="182"/>
    </row>
    <row r="838" spans="1:39" ht="18.75" customHeight="1">
      <c r="A838" s="131"/>
      <c r="B838" s="125"/>
      <c r="C838" s="126"/>
      <c r="D838" s="126"/>
      <c r="G838" s="129"/>
      <c r="H838" s="129"/>
      <c r="I838" s="187"/>
      <c r="L838" s="129"/>
      <c r="M838" s="129"/>
      <c r="N838" s="129"/>
      <c r="O838" s="126"/>
      <c r="Q838" s="134"/>
      <c r="R838" s="126"/>
      <c r="S838" s="131"/>
      <c r="T838" s="132"/>
      <c r="AA838" s="134"/>
      <c r="AB838" s="131"/>
      <c r="AC838" s="126"/>
      <c r="AD838" s="134"/>
      <c r="AF838" s="137"/>
      <c r="AG838" s="126"/>
      <c r="AH838" s="126"/>
      <c r="AI838" s="134"/>
      <c r="AK838" s="126"/>
      <c r="AM838" s="182"/>
    </row>
    <row r="839" spans="1:39" ht="18.75" customHeight="1">
      <c r="A839" s="131"/>
      <c r="B839" s="125"/>
      <c r="C839" s="126"/>
      <c r="D839" s="126"/>
      <c r="G839" s="129"/>
      <c r="H839" s="129"/>
      <c r="I839" s="187"/>
      <c r="L839" s="129"/>
      <c r="M839" s="129"/>
      <c r="N839" s="129"/>
      <c r="O839" s="126"/>
      <c r="Q839" s="134"/>
      <c r="R839" s="126"/>
      <c r="S839" s="131"/>
      <c r="T839" s="132"/>
      <c r="AA839" s="134"/>
      <c r="AB839" s="131"/>
      <c r="AC839" s="126"/>
      <c r="AD839" s="134"/>
      <c r="AF839" s="137"/>
      <c r="AG839" s="126"/>
      <c r="AH839" s="126"/>
      <c r="AI839" s="134"/>
      <c r="AK839" s="126"/>
      <c r="AM839" s="182"/>
    </row>
    <row r="840" spans="1:39" ht="18.75" customHeight="1">
      <c r="A840" s="131"/>
      <c r="B840" s="125"/>
      <c r="C840" s="126"/>
      <c r="D840" s="126"/>
      <c r="G840" s="129"/>
      <c r="H840" s="129"/>
      <c r="I840" s="187"/>
      <c r="L840" s="129"/>
      <c r="M840" s="129"/>
      <c r="N840" s="129"/>
      <c r="O840" s="126"/>
      <c r="Q840" s="134"/>
      <c r="R840" s="126"/>
      <c r="S840" s="131"/>
      <c r="T840" s="132"/>
      <c r="AA840" s="134"/>
      <c r="AB840" s="131"/>
      <c r="AC840" s="126"/>
      <c r="AD840" s="134"/>
      <c r="AF840" s="137"/>
      <c r="AG840" s="126"/>
      <c r="AH840" s="126"/>
      <c r="AI840" s="134"/>
      <c r="AK840" s="126"/>
      <c r="AM840" s="182"/>
    </row>
    <row r="841" spans="1:39" ht="18.75" customHeight="1">
      <c r="A841" s="131"/>
      <c r="B841" s="125"/>
      <c r="C841" s="126"/>
      <c r="D841" s="126"/>
      <c r="G841" s="129"/>
      <c r="H841" s="129"/>
      <c r="I841" s="187"/>
      <c r="L841" s="129"/>
      <c r="M841" s="129"/>
      <c r="N841" s="129"/>
      <c r="O841" s="126"/>
      <c r="Q841" s="134"/>
      <c r="R841" s="126"/>
      <c r="S841" s="131"/>
      <c r="T841" s="132"/>
      <c r="AA841" s="134"/>
      <c r="AB841" s="131"/>
      <c r="AC841" s="126"/>
      <c r="AD841" s="134"/>
      <c r="AF841" s="137"/>
      <c r="AG841" s="126"/>
      <c r="AH841" s="126"/>
      <c r="AI841" s="134"/>
      <c r="AK841" s="126"/>
      <c r="AM841" s="182"/>
    </row>
    <row r="842" spans="1:39" ht="18.75" customHeight="1">
      <c r="A842" s="131"/>
      <c r="B842" s="125"/>
      <c r="C842" s="126"/>
      <c r="D842" s="126"/>
      <c r="G842" s="129"/>
      <c r="H842" s="129"/>
      <c r="I842" s="187"/>
      <c r="L842" s="129"/>
      <c r="M842" s="129"/>
      <c r="N842" s="129"/>
      <c r="O842" s="126"/>
      <c r="Q842" s="134"/>
      <c r="R842" s="126"/>
      <c r="S842" s="131"/>
      <c r="T842" s="132"/>
      <c r="AA842" s="134"/>
      <c r="AB842" s="131"/>
      <c r="AC842" s="126"/>
      <c r="AD842" s="134"/>
      <c r="AF842" s="137"/>
      <c r="AG842" s="126"/>
      <c r="AH842" s="126"/>
      <c r="AI842" s="134"/>
      <c r="AK842" s="126"/>
      <c r="AM842" s="182"/>
    </row>
    <row r="843" spans="1:39" ht="18.75" customHeight="1">
      <c r="A843" s="131"/>
      <c r="B843" s="125"/>
      <c r="C843" s="126"/>
      <c r="D843" s="126"/>
      <c r="G843" s="129"/>
      <c r="H843" s="129"/>
      <c r="I843" s="187"/>
      <c r="L843" s="129"/>
      <c r="M843" s="129"/>
      <c r="N843" s="129"/>
      <c r="O843" s="126"/>
      <c r="Q843" s="134"/>
      <c r="R843" s="126"/>
      <c r="S843" s="131"/>
      <c r="T843" s="132"/>
      <c r="AA843" s="134"/>
      <c r="AB843" s="131"/>
      <c r="AC843" s="126"/>
      <c r="AD843" s="134"/>
      <c r="AF843" s="137"/>
      <c r="AG843" s="126"/>
      <c r="AH843" s="126"/>
      <c r="AI843" s="134"/>
      <c r="AK843" s="126"/>
      <c r="AM843" s="182"/>
    </row>
    <row r="844" spans="1:39" ht="18.75" customHeight="1">
      <c r="A844" s="131"/>
      <c r="B844" s="125"/>
      <c r="C844" s="126"/>
      <c r="D844" s="126"/>
      <c r="G844" s="129"/>
      <c r="H844" s="129"/>
      <c r="I844" s="187"/>
      <c r="L844" s="129"/>
      <c r="M844" s="129"/>
      <c r="N844" s="129"/>
      <c r="O844" s="126"/>
      <c r="Q844" s="134"/>
      <c r="R844" s="126"/>
      <c r="S844" s="131"/>
      <c r="T844" s="132"/>
      <c r="AA844" s="134"/>
      <c r="AB844" s="131"/>
      <c r="AC844" s="126"/>
      <c r="AD844" s="134"/>
      <c r="AF844" s="137"/>
      <c r="AG844" s="126"/>
      <c r="AH844" s="126"/>
      <c r="AI844" s="134"/>
      <c r="AK844" s="126"/>
      <c r="AM844" s="182"/>
    </row>
    <row r="845" spans="1:39" ht="18.75" customHeight="1">
      <c r="A845" s="131"/>
      <c r="B845" s="125"/>
      <c r="C845" s="126"/>
      <c r="D845" s="126"/>
      <c r="G845" s="129"/>
      <c r="H845" s="129"/>
      <c r="I845" s="187"/>
      <c r="L845" s="129"/>
      <c r="M845" s="129"/>
      <c r="N845" s="129"/>
      <c r="O845" s="126"/>
      <c r="Q845" s="134"/>
      <c r="R845" s="126"/>
      <c r="S845" s="131"/>
      <c r="T845" s="132"/>
      <c r="AA845" s="134"/>
      <c r="AB845" s="131"/>
      <c r="AC845" s="126"/>
      <c r="AD845" s="134"/>
      <c r="AF845" s="137"/>
      <c r="AG845" s="126"/>
      <c r="AH845" s="126"/>
      <c r="AI845" s="134"/>
      <c r="AK845" s="126"/>
      <c r="AM845" s="182"/>
    </row>
    <row r="846" spans="1:39" ht="18.75" customHeight="1">
      <c r="A846" s="131"/>
      <c r="B846" s="125"/>
      <c r="C846" s="126"/>
      <c r="D846" s="126"/>
      <c r="G846" s="129"/>
      <c r="H846" s="129"/>
      <c r="I846" s="187"/>
      <c r="L846" s="129"/>
      <c r="M846" s="129"/>
      <c r="N846" s="129"/>
      <c r="O846" s="126"/>
      <c r="Q846" s="134"/>
      <c r="R846" s="126"/>
      <c r="S846" s="131"/>
      <c r="T846" s="132"/>
      <c r="AA846" s="134"/>
      <c r="AB846" s="131"/>
      <c r="AC846" s="126"/>
      <c r="AD846" s="134"/>
      <c r="AF846" s="137"/>
      <c r="AG846" s="126"/>
      <c r="AH846" s="126"/>
      <c r="AI846" s="134"/>
      <c r="AK846" s="126"/>
      <c r="AM846" s="182"/>
    </row>
    <row r="847" spans="1:39" ht="18.75" customHeight="1">
      <c r="A847" s="131"/>
      <c r="B847" s="125"/>
      <c r="C847" s="126"/>
      <c r="D847" s="126"/>
      <c r="G847" s="129"/>
      <c r="H847" s="129"/>
      <c r="I847" s="187"/>
      <c r="L847" s="129"/>
      <c r="M847" s="129"/>
      <c r="N847" s="129"/>
      <c r="O847" s="126"/>
      <c r="Q847" s="134"/>
      <c r="R847" s="126"/>
      <c r="S847" s="131"/>
      <c r="T847" s="132"/>
      <c r="AA847" s="134"/>
      <c r="AB847" s="131"/>
      <c r="AC847" s="126"/>
      <c r="AD847" s="134"/>
      <c r="AF847" s="137"/>
      <c r="AG847" s="126"/>
      <c r="AH847" s="126"/>
      <c r="AI847" s="134"/>
      <c r="AK847" s="126"/>
      <c r="AM847" s="182"/>
    </row>
    <row r="848" spans="1:39" ht="18.75" customHeight="1">
      <c r="A848" s="131"/>
      <c r="B848" s="125"/>
      <c r="C848" s="126"/>
      <c r="D848" s="126"/>
      <c r="G848" s="129"/>
      <c r="H848" s="129"/>
      <c r="I848" s="187"/>
      <c r="L848" s="129"/>
      <c r="M848" s="129"/>
      <c r="N848" s="129"/>
      <c r="O848" s="126"/>
      <c r="Q848" s="134"/>
      <c r="R848" s="126"/>
      <c r="S848" s="131"/>
      <c r="T848" s="132"/>
      <c r="AA848" s="134"/>
      <c r="AB848" s="131"/>
      <c r="AC848" s="126"/>
      <c r="AD848" s="134"/>
      <c r="AF848" s="137"/>
      <c r="AG848" s="126"/>
      <c r="AH848" s="126"/>
      <c r="AI848" s="134"/>
      <c r="AK848" s="126"/>
      <c r="AM848" s="182"/>
    </row>
    <row r="849" spans="1:39" ht="18.75" customHeight="1">
      <c r="A849" s="131"/>
      <c r="B849" s="125"/>
      <c r="C849" s="126"/>
      <c r="D849" s="126"/>
      <c r="G849" s="129"/>
      <c r="H849" s="129"/>
      <c r="I849" s="187"/>
      <c r="L849" s="129"/>
      <c r="M849" s="129"/>
      <c r="N849" s="129"/>
      <c r="O849" s="126"/>
      <c r="Q849" s="134"/>
      <c r="R849" s="126"/>
      <c r="S849" s="131"/>
      <c r="T849" s="132"/>
      <c r="AA849" s="134"/>
      <c r="AB849" s="131"/>
      <c r="AC849" s="126"/>
      <c r="AD849" s="134"/>
      <c r="AF849" s="137"/>
      <c r="AG849" s="126"/>
      <c r="AH849" s="126"/>
      <c r="AI849" s="134"/>
      <c r="AK849" s="126"/>
      <c r="AM849" s="182"/>
    </row>
    <row r="850" spans="1:39" ht="18.75" customHeight="1">
      <c r="A850" s="131"/>
      <c r="B850" s="125"/>
      <c r="C850" s="126"/>
      <c r="D850" s="126"/>
      <c r="G850" s="129"/>
      <c r="H850" s="129"/>
      <c r="I850" s="187"/>
      <c r="L850" s="129"/>
      <c r="M850" s="129"/>
      <c r="N850" s="129"/>
      <c r="O850" s="126"/>
      <c r="Q850" s="134"/>
      <c r="R850" s="126"/>
      <c r="S850" s="131"/>
      <c r="T850" s="132"/>
      <c r="AA850" s="134"/>
      <c r="AB850" s="131"/>
      <c r="AC850" s="126"/>
      <c r="AD850" s="134"/>
      <c r="AF850" s="137"/>
      <c r="AG850" s="126"/>
      <c r="AH850" s="126"/>
      <c r="AI850" s="134"/>
      <c r="AK850" s="126"/>
      <c r="AM850" s="182"/>
    </row>
    <row r="851" spans="1:39" ht="18.75" customHeight="1">
      <c r="A851" s="131"/>
      <c r="B851" s="125"/>
      <c r="C851" s="126"/>
      <c r="D851" s="126"/>
      <c r="G851" s="129"/>
      <c r="H851" s="129"/>
      <c r="I851" s="187"/>
      <c r="L851" s="129"/>
      <c r="M851" s="129"/>
      <c r="N851" s="129"/>
      <c r="O851" s="126"/>
      <c r="Q851" s="134"/>
      <c r="R851" s="126"/>
      <c r="S851" s="131"/>
      <c r="T851" s="132"/>
      <c r="AA851" s="134"/>
      <c r="AB851" s="131"/>
      <c r="AC851" s="126"/>
      <c r="AD851" s="134"/>
      <c r="AF851" s="137"/>
      <c r="AG851" s="126"/>
      <c r="AH851" s="126"/>
      <c r="AI851" s="134"/>
      <c r="AK851" s="126"/>
      <c r="AM851" s="182"/>
    </row>
    <row r="852" spans="1:39" ht="18.75" customHeight="1">
      <c r="A852" s="131"/>
      <c r="B852" s="125"/>
      <c r="C852" s="126"/>
      <c r="D852" s="126"/>
      <c r="G852" s="129"/>
      <c r="H852" s="129"/>
      <c r="I852" s="187"/>
      <c r="L852" s="129"/>
      <c r="M852" s="129"/>
      <c r="N852" s="129"/>
      <c r="O852" s="126"/>
      <c r="Q852" s="134"/>
      <c r="R852" s="126"/>
      <c r="S852" s="131"/>
      <c r="T852" s="132"/>
      <c r="AA852" s="134"/>
      <c r="AB852" s="131"/>
      <c r="AC852" s="126"/>
      <c r="AD852" s="134"/>
      <c r="AF852" s="137"/>
      <c r="AG852" s="126"/>
      <c r="AH852" s="126"/>
      <c r="AI852" s="134"/>
      <c r="AK852" s="126"/>
      <c r="AM852" s="182"/>
    </row>
    <row r="853" spans="1:39" ht="18.75" customHeight="1">
      <c r="A853" s="131"/>
      <c r="B853" s="125"/>
      <c r="C853" s="126"/>
      <c r="D853" s="126"/>
      <c r="G853" s="129"/>
      <c r="H853" s="129"/>
      <c r="I853" s="187"/>
      <c r="L853" s="129"/>
      <c r="M853" s="129"/>
      <c r="N853" s="129"/>
      <c r="O853" s="126"/>
      <c r="Q853" s="134"/>
      <c r="R853" s="126"/>
      <c r="S853" s="131"/>
      <c r="T853" s="132"/>
      <c r="AA853" s="134"/>
      <c r="AB853" s="131"/>
      <c r="AC853" s="126"/>
      <c r="AD853" s="134"/>
      <c r="AF853" s="137"/>
      <c r="AG853" s="126"/>
      <c r="AH853" s="126"/>
      <c r="AI853" s="134"/>
      <c r="AK853" s="126"/>
      <c r="AM853" s="182"/>
    </row>
    <row r="854" spans="1:39" ht="18.75" customHeight="1">
      <c r="A854" s="131"/>
      <c r="B854" s="125"/>
      <c r="C854" s="126"/>
      <c r="D854" s="126"/>
      <c r="G854" s="129"/>
      <c r="H854" s="129"/>
      <c r="I854" s="187"/>
      <c r="L854" s="129"/>
      <c r="M854" s="129"/>
      <c r="N854" s="129"/>
      <c r="O854" s="126"/>
      <c r="Q854" s="134"/>
      <c r="R854" s="126"/>
      <c r="S854" s="131"/>
      <c r="T854" s="132"/>
      <c r="AA854" s="134"/>
      <c r="AB854" s="131"/>
      <c r="AC854" s="126"/>
      <c r="AD854" s="134"/>
      <c r="AF854" s="137"/>
      <c r="AG854" s="126"/>
      <c r="AH854" s="126"/>
      <c r="AI854" s="134"/>
      <c r="AK854" s="126"/>
      <c r="AM854" s="182"/>
    </row>
    <row r="855" spans="1:39" ht="18.75" customHeight="1">
      <c r="A855" s="131"/>
      <c r="B855" s="125"/>
      <c r="C855" s="126"/>
      <c r="D855" s="126"/>
      <c r="G855" s="129"/>
      <c r="H855" s="129"/>
      <c r="I855" s="187"/>
      <c r="L855" s="129"/>
      <c r="M855" s="129"/>
      <c r="N855" s="129"/>
      <c r="O855" s="126"/>
      <c r="Q855" s="134"/>
      <c r="R855" s="126"/>
      <c r="S855" s="131"/>
      <c r="T855" s="132"/>
      <c r="AA855" s="134"/>
      <c r="AB855" s="131"/>
      <c r="AC855" s="126"/>
      <c r="AD855" s="134"/>
      <c r="AF855" s="137"/>
      <c r="AG855" s="126"/>
      <c r="AH855" s="126"/>
      <c r="AI855" s="134"/>
      <c r="AK855" s="126"/>
      <c r="AM855" s="182"/>
    </row>
    <row r="856" spans="1:39" ht="18.75" customHeight="1">
      <c r="A856" s="131"/>
      <c r="B856" s="125"/>
      <c r="C856" s="126"/>
      <c r="D856" s="126"/>
      <c r="G856" s="129"/>
      <c r="H856" s="129"/>
      <c r="I856" s="187"/>
      <c r="L856" s="129"/>
      <c r="M856" s="129"/>
      <c r="N856" s="129"/>
      <c r="O856" s="126"/>
      <c r="Q856" s="134"/>
      <c r="R856" s="126"/>
      <c r="S856" s="131"/>
      <c r="T856" s="132"/>
      <c r="AA856" s="134"/>
      <c r="AB856" s="131"/>
      <c r="AC856" s="126"/>
      <c r="AD856" s="134"/>
      <c r="AF856" s="137"/>
      <c r="AG856" s="126"/>
      <c r="AH856" s="126"/>
      <c r="AI856" s="134"/>
      <c r="AK856" s="126"/>
      <c r="AM856" s="182"/>
    </row>
    <row r="857" spans="1:39" ht="18.75" customHeight="1">
      <c r="A857" s="131"/>
      <c r="B857" s="125"/>
      <c r="C857" s="126"/>
      <c r="D857" s="126"/>
      <c r="G857" s="129"/>
      <c r="H857" s="129"/>
      <c r="I857" s="187"/>
      <c r="L857" s="129"/>
      <c r="M857" s="129"/>
      <c r="N857" s="129"/>
      <c r="O857" s="126"/>
      <c r="Q857" s="134"/>
      <c r="R857" s="126"/>
      <c r="S857" s="131"/>
      <c r="T857" s="132"/>
      <c r="AA857" s="134"/>
      <c r="AB857" s="131"/>
      <c r="AC857" s="126"/>
      <c r="AD857" s="134"/>
      <c r="AF857" s="137"/>
      <c r="AG857" s="126"/>
      <c r="AH857" s="126"/>
      <c r="AI857" s="134"/>
      <c r="AK857" s="126"/>
      <c r="AM857" s="182"/>
    </row>
    <row r="858" spans="1:39" ht="18.75" customHeight="1">
      <c r="A858" s="131"/>
      <c r="B858" s="125"/>
      <c r="C858" s="126"/>
      <c r="D858" s="126"/>
      <c r="G858" s="129"/>
      <c r="H858" s="129"/>
      <c r="I858" s="187"/>
      <c r="L858" s="129"/>
      <c r="M858" s="129"/>
      <c r="N858" s="129"/>
      <c r="O858" s="126"/>
      <c r="Q858" s="134"/>
      <c r="R858" s="126"/>
      <c r="S858" s="131"/>
      <c r="T858" s="132"/>
      <c r="AA858" s="134"/>
      <c r="AB858" s="131"/>
      <c r="AC858" s="126"/>
      <c r="AD858" s="134"/>
      <c r="AF858" s="137"/>
      <c r="AG858" s="126"/>
      <c r="AH858" s="126"/>
      <c r="AI858" s="134"/>
      <c r="AK858" s="126"/>
      <c r="AM858" s="182"/>
    </row>
    <row r="859" spans="1:39" ht="18.75" customHeight="1">
      <c r="A859" s="131"/>
      <c r="B859" s="125"/>
      <c r="C859" s="126"/>
      <c r="D859" s="126"/>
      <c r="G859" s="129"/>
      <c r="H859" s="129"/>
      <c r="I859" s="187"/>
      <c r="L859" s="129"/>
      <c r="M859" s="129"/>
      <c r="N859" s="129"/>
      <c r="O859" s="126"/>
      <c r="Q859" s="134"/>
      <c r="R859" s="126"/>
      <c r="S859" s="131"/>
      <c r="T859" s="132"/>
      <c r="AA859" s="134"/>
      <c r="AB859" s="131"/>
      <c r="AC859" s="126"/>
      <c r="AD859" s="134"/>
      <c r="AF859" s="137"/>
      <c r="AG859" s="126"/>
      <c r="AH859" s="126"/>
      <c r="AI859" s="134"/>
      <c r="AK859" s="126"/>
      <c r="AM859" s="182"/>
    </row>
    <row r="860" spans="1:39" ht="18.75" customHeight="1">
      <c r="A860" s="131"/>
      <c r="B860" s="125"/>
      <c r="C860" s="126"/>
      <c r="D860" s="126"/>
      <c r="G860" s="129"/>
      <c r="H860" s="129"/>
      <c r="I860" s="187"/>
      <c r="L860" s="129"/>
      <c r="M860" s="129"/>
      <c r="N860" s="129"/>
      <c r="O860" s="126"/>
      <c r="Q860" s="134"/>
      <c r="R860" s="126"/>
      <c r="S860" s="131"/>
      <c r="T860" s="132"/>
      <c r="AA860" s="134"/>
      <c r="AB860" s="131"/>
      <c r="AC860" s="126"/>
      <c r="AD860" s="134"/>
      <c r="AF860" s="137"/>
      <c r="AG860" s="126"/>
      <c r="AH860" s="126"/>
      <c r="AI860" s="134"/>
      <c r="AK860" s="126"/>
      <c r="AM860" s="182"/>
    </row>
    <row r="861" spans="1:39" ht="18.75" customHeight="1">
      <c r="A861" s="131"/>
      <c r="B861" s="125"/>
      <c r="C861" s="126"/>
      <c r="D861" s="126"/>
      <c r="G861" s="129"/>
      <c r="H861" s="129"/>
      <c r="I861" s="187"/>
      <c r="L861" s="129"/>
      <c r="M861" s="129"/>
      <c r="N861" s="129"/>
      <c r="O861" s="126"/>
      <c r="Q861" s="134"/>
      <c r="R861" s="126"/>
      <c r="S861" s="131"/>
      <c r="T861" s="132"/>
      <c r="AA861" s="134"/>
      <c r="AB861" s="131"/>
      <c r="AC861" s="126"/>
      <c r="AD861" s="134"/>
      <c r="AF861" s="137"/>
      <c r="AG861" s="126"/>
      <c r="AH861" s="126"/>
      <c r="AI861" s="134"/>
      <c r="AK861" s="126"/>
      <c r="AM861" s="182"/>
    </row>
    <row r="862" spans="1:39" ht="18.75" customHeight="1">
      <c r="A862" s="131"/>
      <c r="B862" s="125"/>
      <c r="C862" s="126"/>
      <c r="D862" s="126"/>
      <c r="G862" s="129"/>
      <c r="H862" s="129"/>
      <c r="I862" s="187"/>
      <c r="L862" s="129"/>
      <c r="M862" s="129"/>
      <c r="N862" s="129"/>
      <c r="O862" s="126"/>
      <c r="Q862" s="134"/>
      <c r="R862" s="126"/>
      <c r="S862" s="131"/>
      <c r="T862" s="132"/>
      <c r="AA862" s="134"/>
      <c r="AB862" s="131"/>
      <c r="AC862" s="126"/>
      <c r="AD862" s="134"/>
      <c r="AF862" s="137"/>
      <c r="AG862" s="126"/>
      <c r="AH862" s="126"/>
      <c r="AI862" s="134"/>
      <c r="AK862" s="126"/>
      <c r="AM862" s="182"/>
    </row>
    <row r="863" spans="1:39" ht="18.75" customHeight="1">
      <c r="A863" s="131"/>
      <c r="B863" s="125"/>
      <c r="C863" s="126"/>
      <c r="D863" s="126"/>
      <c r="G863" s="129"/>
      <c r="H863" s="129"/>
      <c r="I863" s="187"/>
      <c r="L863" s="129"/>
      <c r="M863" s="129"/>
      <c r="N863" s="129"/>
      <c r="O863" s="126"/>
      <c r="Q863" s="134"/>
      <c r="R863" s="126"/>
      <c r="S863" s="131"/>
      <c r="T863" s="132"/>
      <c r="AA863" s="134"/>
      <c r="AB863" s="131"/>
      <c r="AC863" s="126"/>
      <c r="AD863" s="134"/>
      <c r="AF863" s="137"/>
      <c r="AG863" s="126"/>
      <c r="AH863" s="126"/>
      <c r="AI863" s="134"/>
      <c r="AK863" s="126"/>
      <c r="AM863" s="182"/>
    </row>
    <row r="864" spans="1:39" ht="18.75" customHeight="1">
      <c r="A864" s="131"/>
      <c r="B864" s="125"/>
      <c r="C864" s="126"/>
      <c r="D864" s="126"/>
      <c r="G864" s="129"/>
      <c r="H864" s="129"/>
      <c r="I864" s="187"/>
      <c r="L864" s="129"/>
      <c r="M864" s="129"/>
      <c r="N864" s="129"/>
      <c r="O864" s="126"/>
      <c r="Q864" s="134"/>
      <c r="R864" s="126"/>
      <c r="S864" s="131"/>
      <c r="T864" s="132"/>
      <c r="AA864" s="134"/>
      <c r="AB864" s="131"/>
      <c r="AC864" s="126"/>
      <c r="AD864" s="134"/>
      <c r="AF864" s="137"/>
      <c r="AG864" s="126"/>
      <c r="AH864" s="126"/>
      <c r="AI864" s="134"/>
      <c r="AK864" s="126"/>
      <c r="AM864" s="182"/>
    </row>
    <row r="865" spans="1:39" ht="18.75" customHeight="1">
      <c r="A865" s="131"/>
      <c r="B865" s="125"/>
      <c r="C865" s="126"/>
      <c r="D865" s="126"/>
      <c r="G865" s="129"/>
      <c r="H865" s="129"/>
      <c r="I865" s="187"/>
      <c r="L865" s="129"/>
      <c r="M865" s="129"/>
      <c r="N865" s="129"/>
      <c r="O865" s="126"/>
      <c r="Q865" s="134"/>
      <c r="R865" s="126"/>
      <c r="S865" s="131"/>
      <c r="T865" s="132"/>
      <c r="AA865" s="134"/>
      <c r="AB865" s="131"/>
      <c r="AC865" s="126"/>
      <c r="AD865" s="134"/>
      <c r="AF865" s="137"/>
      <c r="AG865" s="126"/>
      <c r="AH865" s="126"/>
      <c r="AI865" s="134"/>
      <c r="AK865" s="126"/>
      <c r="AM865" s="182"/>
    </row>
    <row r="866" spans="1:39" ht="18.75" customHeight="1">
      <c r="A866" s="131"/>
      <c r="B866" s="125"/>
      <c r="C866" s="126"/>
      <c r="D866" s="126"/>
      <c r="G866" s="129"/>
      <c r="H866" s="129"/>
      <c r="I866" s="187"/>
      <c r="L866" s="129"/>
      <c r="M866" s="129"/>
      <c r="N866" s="129"/>
      <c r="O866" s="126"/>
      <c r="Q866" s="134"/>
      <c r="R866" s="126"/>
      <c r="S866" s="131"/>
      <c r="T866" s="132"/>
      <c r="AA866" s="134"/>
      <c r="AB866" s="131"/>
      <c r="AC866" s="126"/>
      <c r="AD866" s="134"/>
      <c r="AF866" s="137"/>
      <c r="AG866" s="126"/>
      <c r="AH866" s="126"/>
      <c r="AI866" s="134"/>
      <c r="AK866" s="126"/>
      <c r="AM866" s="182"/>
    </row>
    <row r="867" spans="1:39" ht="18.75" customHeight="1">
      <c r="A867" s="131"/>
      <c r="B867" s="125"/>
      <c r="C867" s="126"/>
      <c r="D867" s="126"/>
      <c r="G867" s="129"/>
      <c r="H867" s="129"/>
      <c r="I867" s="187"/>
      <c r="L867" s="129"/>
      <c r="M867" s="129"/>
      <c r="N867" s="129"/>
      <c r="O867" s="126"/>
      <c r="Q867" s="134"/>
      <c r="R867" s="126"/>
      <c r="S867" s="131"/>
      <c r="T867" s="132"/>
      <c r="AA867" s="134"/>
      <c r="AB867" s="131"/>
      <c r="AC867" s="126"/>
      <c r="AD867" s="134"/>
      <c r="AF867" s="137"/>
      <c r="AG867" s="126"/>
      <c r="AH867" s="126"/>
      <c r="AI867" s="134"/>
      <c r="AK867" s="126"/>
      <c r="AM867" s="182"/>
    </row>
    <row r="868" spans="1:39" ht="18.75" customHeight="1">
      <c r="A868" s="131"/>
      <c r="B868" s="125"/>
      <c r="C868" s="126"/>
      <c r="D868" s="126"/>
      <c r="G868" s="129"/>
      <c r="H868" s="129"/>
      <c r="I868" s="187"/>
      <c r="L868" s="129"/>
      <c r="M868" s="129"/>
      <c r="N868" s="129"/>
      <c r="O868" s="126"/>
      <c r="Q868" s="134"/>
      <c r="R868" s="126"/>
      <c r="S868" s="131"/>
      <c r="T868" s="132"/>
      <c r="AA868" s="134"/>
      <c r="AB868" s="131"/>
      <c r="AC868" s="126"/>
      <c r="AD868" s="134"/>
      <c r="AF868" s="137"/>
      <c r="AG868" s="126"/>
      <c r="AH868" s="126"/>
      <c r="AI868" s="134"/>
      <c r="AK868" s="126"/>
      <c r="AM868" s="182"/>
    </row>
    <row r="869" spans="1:39" ht="18.75" customHeight="1">
      <c r="A869" s="131"/>
      <c r="B869" s="125"/>
      <c r="C869" s="126"/>
      <c r="D869" s="126"/>
      <c r="G869" s="129"/>
      <c r="H869" s="129"/>
      <c r="I869" s="187"/>
      <c r="L869" s="129"/>
      <c r="M869" s="129"/>
      <c r="N869" s="129"/>
      <c r="O869" s="126"/>
      <c r="Q869" s="134"/>
      <c r="R869" s="126"/>
      <c r="S869" s="131"/>
      <c r="T869" s="132"/>
      <c r="AA869" s="134"/>
      <c r="AB869" s="131"/>
      <c r="AC869" s="126"/>
      <c r="AD869" s="134"/>
      <c r="AF869" s="137"/>
      <c r="AG869" s="126"/>
      <c r="AH869" s="126"/>
      <c r="AI869" s="134"/>
      <c r="AK869" s="126"/>
      <c r="AM869" s="182"/>
    </row>
    <row r="870" spans="1:39" ht="18.75" customHeight="1">
      <c r="A870" s="131"/>
      <c r="B870" s="125"/>
      <c r="C870" s="126"/>
      <c r="D870" s="126"/>
      <c r="G870" s="129"/>
      <c r="H870" s="129"/>
      <c r="I870" s="187"/>
      <c r="L870" s="129"/>
      <c r="M870" s="129"/>
      <c r="N870" s="129"/>
      <c r="O870" s="126"/>
      <c r="Q870" s="134"/>
      <c r="R870" s="126"/>
      <c r="S870" s="131"/>
      <c r="T870" s="132"/>
      <c r="AA870" s="134"/>
      <c r="AB870" s="131"/>
      <c r="AC870" s="126"/>
      <c r="AD870" s="134"/>
      <c r="AF870" s="137"/>
      <c r="AG870" s="126"/>
      <c r="AH870" s="126"/>
      <c r="AI870" s="134"/>
      <c r="AK870" s="126"/>
      <c r="AM870" s="182"/>
    </row>
    <row r="871" spans="1:39" ht="18.75" customHeight="1">
      <c r="A871" s="131"/>
      <c r="B871" s="125"/>
      <c r="C871" s="126"/>
      <c r="D871" s="126"/>
      <c r="G871" s="129"/>
      <c r="H871" s="129"/>
      <c r="I871" s="187"/>
      <c r="L871" s="129"/>
      <c r="M871" s="129"/>
      <c r="N871" s="129"/>
      <c r="O871" s="126"/>
      <c r="Q871" s="134"/>
      <c r="R871" s="126"/>
      <c r="S871" s="131"/>
      <c r="T871" s="132"/>
      <c r="AA871" s="134"/>
      <c r="AB871" s="131"/>
      <c r="AC871" s="126"/>
      <c r="AD871" s="134"/>
      <c r="AF871" s="137"/>
      <c r="AG871" s="126"/>
      <c r="AH871" s="126"/>
      <c r="AI871" s="134"/>
      <c r="AK871" s="126"/>
      <c r="AM871" s="182"/>
    </row>
    <row r="872" spans="1:39" ht="18.75" customHeight="1">
      <c r="A872" s="131"/>
      <c r="B872" s="125"/>
      <c r="C872" s="126"/>
      <c r="D872" s="126"/>
      <c r="G872" s="129"/>
      <c r="H872" s="129"/>
      <c r="I872" s="187"/>
      <c r="L872" s="129"/>
      <c r="M872" s="129"/>
      <c r="N872" s="129"/>
      <c r="O872" s="126"/>
      <c r="Q872" s="134"/>
      <c r="R872" s="126"/>
      <c r="S872" s="131"/>
      <c r="T872" s="132"/>
      <c r="AA872" s="134"/>
      <c r="AB872" s="131"/>
      <c r="AC872" s="126"/>
      <c r="AD872" s="134"/>
      <c r="AF872" s="137"/>
      <c r="AG872" s="126"/>
      <c r="AH872" s="126"/>
      <c r="AI872" s="134"/>
      <c r="AK872" s="126"/>
      <c r="AM872" s="182"/>
    </row>
    <row r="873" spans="1:39" ht="18.75" customHeight="1">
      <c r="A873" s="131"/>
      <c r="B873" s="125"/>
      <c r="C873" s="126"/>
      <c r="D873" s="126"/>
      <c r="G873" s="129"/>
      <c r="H873" s="129"/>
      <c r="I873" s="187"/>
      <c r="L873" s="129"/>
      <c r="M873" s="129"/>
      <c r="N873" s="129"/>
      <c r="O873" s="126"/>
      <c r="Q873" s="134"/>
      <c r="R873" s="126"/>
      <c r="S873" s="131"/>
      <c r="T873" s="132"/>
      <c r="AA873" s="134"/>
      <c r="AB873" s="131"/>
      <c r="AC873" s="126"/>
      <c r="AD873" s="134"/>
      <c r="AF873" s="137"/>
      <c r="AG873" s="126"/>
      <c r="AH873" s="126"/>
      <c r="AI873" s="134"/>
      <c r="AK873" s="126"/>
      <c r="AM873" s="182"/>
    </row>
    <row r="874" spans="1:39" ht="18.75" customHeight="1">
      <c r="A874" s="131"/>
      <c r="B874" s="125"/>
      <c r="C874" s="126"/>
      <c r="D874" s="126"/>
      <c r="G874" s="129"/>
      <c r="H874" s="129"/>
      <c r="I874" s="187"/>
      <c r="L874" s="129"/>
      <c r="M874" s="129"/>
      <c r="N874" s="129"/>
      <c r="O874" s="126"/>
      <c r="Q874" s="134"/>
      <c r="R874" s="126"/>
      <c r="S874" s="131"/>
      <c r="T874" s="132"/>
      <c r="AA874" s="134"/>
      <c r="AB874" s="131"/>
      <c r="AC874" s="126"/>
      <c r="AD874" s="134"/>
      <c r="AF874" s="137"/>
      <c r="AG874" s="126"/>
      <c r="AH874" s="126"/>
      <c r="AI874" s="134"/>
      <c r="AK874" s="126"/>
      <c r="AM874" s="182"/>
    </row>
    <row r="875" spans="1:39" ht="18.75" customHeight="1">
      <c r="A875" s="131"/>
      <c r="B875" s="125"/>
      <c r="C875" s="126"/>
      <c r="D875" s="126"/>
      <c r="G875" s="129"/>
      <c r="H875" s="129"/>
      <c r="I875" s="187"/>
      <c r="L875" s="129"/>
      <c r="M875" s="129"/>
      <c r="N875" s="129"/>
      <c r="O875" s="126"/>
      <c r="Q875" s="134"/>
      <c r="R875" s="126"/>
      <c r="S875" s="131"/>
      <c r="T875" s="132"/>
      <c r="AA875" s="134"/>
      <c r="AB875" s="131"/>
      <c r="AC875" s="126"/>
      <c r="AD875" s="134"/>
      <c r="AF875" s="137"/>
      <c r="AG875" s="126"/>
      <c r="AH875" s="126"/>
      <c r="AI875" s="134"/>
      <c r="AK875" s="126"/>
      <c r="AM875" s="182"/>
    </row>
    <row r="876" spans="1:39" ht="18.75" customHeight="1">
      <c r="A876" s="131"/>
      <c r="B876" s="125"/>
      <c r="C876" s="126"/>
      <c r="D876" s="126"/>
      <c r="G876" s="129"/>
      <c r="H876" s="129"/>
      <c r="I876" s="187"/>
      <c r="L876" s="129"/>
      <c r="M876" s="129"/>
      <c r="N876" s="129"/>
      <c r="O876" s="126"/>
      <c r="Q876" s="134"/>
      <c r="R876" s="126"/>
      <c r="S876" s="131"/>
      <c r="T876" s="132"/>
      <c r="AA876" s="134"/>
      <c r="AB876" s="131"/>
      <c r="AC876" s="126"/>
      <c r="AD876" s="134"/>
      <c r="AF876" s="137"/>
      <c r="AG876" s="126"/>
      <c r="AH876" s="126"/>
      <c r="AI876" s="134"/>
      <c r="AK876" s="126"/>
      <c r="AM876" s="182"/>
    </row>
    <row r="877" spans="1:39" ht="18.75" customHeight="1">
      <c r="A877" s="131"/>
      <c r="B877" s="125"/>
      <c r="C877" s="126"/>
      <c r="D877" s="126"/>
      <c r="G877" s="129"/>
      <c r="H877" s="129"/>
      <c r="I877" s="187"/>
      <c r="L877" s="129"/>
      <c r="M877" s="129"/>
      <c r="N877" s="129"/>
      <c r="O877" s="126"/>
      <c r="Q877" s="134"/>
      <c r="R877" s="126"/>
      <c r="S877" s="131"/>
      <c r="T877" s="132"/>
      <c r="AA877" s="134"/>
      <c r="AB877" s="131"/>
      <c r="AC877" s="126"/>
      <c r="AD877" s="134"/>
      <c r="AF877" s="137"/>
      <c r="AG877" s="126"/>
      <c r="AH877" s="126"/>
      <c r="AI877" s="134"/>
      <c r="AK877" s="126"/>
      <c r="AM877" s="182"/>
    </row>
    <row r="878" spans="1:39" ht="18.75" customHeight="1">
      <c r="A878" s="131"/>
      <c r="B878" s="125"/>
      <c r="C878" s="126"/>
      <c r="D878" s="126"/>
      <c r="G878" s="129"/>
      <c r="H878" s="129"/>
      <c r="I878" s="187"/>
      <c r="L878" s="129"/>
      <c r="M878" s="129"/>
      <c r="N878" s="129"/>
      <c r="O878" s="126"/>
      <c r="Q878" s="134"/>
      <c r="R878" s="126"/>
      <c r="S878" s="131"/>
      <c r="T878" s="132"/>
      <c r="AA878" s="134"/>
      <c r="AB878" s="131"/>
      <c r="AC878" s="126"/>
      <c r="AD878" s="134"/>
      <c r="AF878" s="137"/>
      <c r="AG878" s="126"/>
      <c r="AH878" s="126"/>
      <c r="AI878" s="134"/>
      <c r="AK878" s="126"/>
      <c r="AM878" s="182"/>
    </row>
    <row r="879" spans="1:39" ht="18.75" customHeight="1">
      <c r="A879" s="131"/>
      <c r="B879" s="125"/>
      <c r="C879" s="126"/>
      <c r="D879" s="126"/>
      <c r="G879" s="129"/>
      <c r="H879" s="129"/>
      <c r="I879" s="187"/>
      <c r="L879" s="129"/>
      <c r="M879" s="129"/>
      <c r="N879" s="129"/>
      <c r="O879" s="126"/>
      <c r="Q879" s="134"/>
      <c r="R879" s="126"/>
      <c r="S879" s="131"/>
      <c r="T879" s="132"/>
      <c r="AA879" s="134"/>
      <c r="AB879" s="131"/>
      <c r="AC879" s="126"/>
      <c r="AD879" s="134"/>
      <c r="AF879" s="137"/>
      <c r="AG879" s="126"/>
      <c r="AH879" s="126"/>
      <c r="AI879" s="134"/>
      <c r="AK879" s="126"/>
      <c r="AM879" s="182"/>
    </row>
    <row r="880" spans="1:39" ht="18.75" customHeight="1">
      <c r="A880" s="131"/>
      <c r="B880" s="125"/>
      <c r="C880" s="126"/>
      <c r="D880" s="126"/>
      <c r="G880" s="129"/>
      <c r="H880" s="129"/>
      <c r="I880" s="187"/>
      <c r="L880" s="129"/>
      <c r="M880" s="129"/>
      <c r="N880" s="129"/>
      <c r="O880" s="126"/>
      <c r="Q880" s="134"/>
      <c r="R880" s="126"/>
      <c r="S880" s="131"/>
      <c r="T880" s="132"/>
      <c r="AA880" s="134"/>
      <c r="AB880" s="131"/>
      <c r="AC880" s="126"/>
      <c r="AD880" s="134"/>
      <c r="AF880" s="137"/>
      <c r="AG880" s="126"/>
      <c r="AH880" s="126"/>
      <c r="AI880" s="134"/>
      <c r="AK880" s="126"/>
      <c r="AM880" s="182"/>
    </row>
    <row r="881" spans="1:39" ht="18.75" customHeight="1">
      <c r="A881" s="131"/>
      <c r="B881" s="125"/>
      <c r="C881" s="126"/>
      <c r="D881" s="126"/>
      <c r="G881" s="129"/>
      <c r="H881" s="129"/>
      <c r="I881" s="187"/>
      <c r="L881" s="129"/>
      <c r="M881" s="129"/>
      <c r="N881" s="129"/>
      <c r="O881" s="126"/>
      <c r="Q881" s="134"/>
      <c r="R881" s="126"/>
      <c r="S881" s="131"/>
      <c r="T881" s="132"/>
      <c r="AA881" s="134"/>
      <c r="AB881" s="131"/>
      <c r="AC881" s="126"/>
      <c r="AD881" s="134"/>
      <c r="AF881" s="137"/>
      <c r="AG881" s="126"/>
      <c r="AH881" s="126"/>
      <c r="AI881" s="134"/>
      <c r="AK881" s="126"/>
      <c r="AM881" s="182"/>
    </row>
    <row r="882" spans="1:39" ht="18.75" customHeight="1">
      <c r="A882" s="131"/>
      <c r="B882" s="125"/>
      <c r="C882" s="126"/>
      <c r="D882" s="126"/>
      <c r="G882" s="129"/>
      <c r="H882" s="129"/>
      <c r="I882" s="187"/>
      <c r="L882" s="129"/>
      <c r="M882" s="129"/>
      <c r="N882" s="129"/>
      <c r="O882" s="126"/>
      <c r="Q882" s="134"/>
      <c r="R882" s="126"/>
      <c r="S882" s="131"/>
      <c r="T882" s="132"/>
      <c r="AA882" s="134"/>
      <c r="AB882" s="131"/>
      <c r="AC882" s="126"/>
      <c r="AD882" s="134"/>
      <c r="AF882" s="137"/>
      <c r="AG882" s="126"/>
      <c r="AH882" s="126"/>
      <c r="AI882" s="134"/>
      <c r="AK882" s="126"/>
      <c r="AM882" s="182"/>
    </row>
    <row r="883" spans="1:39" ht="18.75" customHeight="1">
      <c r="A883" s="131"/>
      <c r="B883" s="125"/>
      <c r="C883" s="126"/>
      <c r="D883" s="126"/>
      <c r="G883" s="129"/>
      <c r="H883" s="129"/>
      <c r="I883" s="187"/>
      <c r="L883" s="129"/>
      <c r="M883" s="129"/>
      <c r="N883" s="129"/>
      <c r="O883" s="126"/>
      <c r="Q883" s="134"/>
      <c r="R883" s="126"/>
      <c r="S883" s="131"/>
      <c r="T883" s="132"/>
      <c r="AA883" s="134"/>
      <c r="AB883" s="131"/>
      <c r="AC883" s="126"/>
      <c r="AD883" s="134"/>
      <c r="AF883" s="137"/>
      <c r="AG883" s="126"/>
      <c r="AH883" s="126"/>
      <c r="AI883" s="134"/>
      <c r="AK883" s="126"/>
      <c r="AM883" s="182"/>
    </row>
    <row r="884" spans="1:39" ht="18.75" customHeight="1">
      <c r="A884" s="131"/>
      <c r="B884" s="125"/>
      <c r="C884" s="126"/>
      <c r="D884" s="126"/>
      <c r="G884" s="129"/>
      <c r="H884" s="129"/>
      <c r="I884" s="187"/>
      <c r="L884" s="129"/>
      <c r="M884" s="129"/>
      <c r="N884" s="129"/>
      <c r="O884" s="126"/>
      <c r="Q884" s="134"/>
      <c r="R884" s="126"/>
      <c r="S884" s="131"/>
      <c r="T884" s="132"/>
      <c r="AA884" s="134"/>
      <c r="AB884" s="131"/>
      <c r="AC884" s="126"/>
      <c r="AD884" s="134"/>
      <c r="AF884" s="137"/>
      <c r="AG884" s="126"/>
      <c r="AH884" s="126"/>
      <c r="AI884" s="134"/>
      <c r="AK884" s="126"/>
      <c r="AM884" s="182"/>
    </row>
    <row r="885" spans="1:39" ht="18.75" customHeight="1">
      <c r="A885" s="131"/>
      <c r="B885" s="125"/>
      <c r="C885" s="126"/>
      <c r="D885" s="126"/>
      <c r="G885" s="129"/>
      <c r="H885" s="129"/>
      <c r="I885" s="187"/>
      <c r="L885" s="129"/>
      <c r="M885" s="129"/>
      <c r="N885" s="129"/>
      <c r="O885" s="126"/>
      <c r="Q885" s="134"/>
      <c r="R885" s="126"/>
      <c r="S885" s="131"/>
      <c r="T885" s="132"/>
      <c r="AA885" s="134"/>
      <c r="AB885" s="131"/>
      <c r="AC885" s="126"/>
      <c r="AD885" s="134"/>
      <c r="AF885" s="137"/>
      <c r="AG885" s="126"/>
      <c r="AH885" s="126"/>
      <c r="AI885" s="134"/>
      <c r="AK885" s="126"/>
      <c r="AM885" s="182"/>
    </row>
    <row r="886" spans="1:39" ht="18.75" customHeight="1">
      <c r="A886" s="131"/>
      <c r="B886" s="125"/>
      <c r="C886" s="126"/>
      <c r="D886" s="126"/>
      <c r="G886" s="129"/>
      <c r="H886" s="129"/>
      <c r="I886" s="187"/>
      <c r="L886" s="129"/>
      <c r="M886" s="129"/>
      <c r="N886" s="129"/>
      <c r="O886" s="126"/>
      <c r="Q886" s="134"/>
      <c r="R886" s="126"/>
      <c r="S886" s="131"/>
      <c r="T886" s="132"/>
      <c r="AA886" s="134"/>
      <c r="AB886" s="131"/>
      <c r="AC886" s="126"/>
      <c r="AD886" s="134"/>
      <c r="AF886" s="137"/>
      <c r="AG886" s="126"/>
      <c r="AH886" s="126"/>
      <c r="AI886" s="134"/>
      <c r="AK886" s="126"/>
      <c r="AM886" s="182"/>
    </row>
    <row r="887" spans="1:39" ht="18.75" customHeight="1">
      <c r="A887" s="131"/>
      <c r="B887" s="125"/>
      <c r="C887" s="126"/>
      <c r="D887" s="126"/>
      <c r="G887" s="129"/>
      <c r="H887" s="129"/>
      <c r="I887" s="187"/>
      <c r="L887" s="129"/>
      <c r="M887" s="129"/>
      <c r="N887" s="129"/>
      <c r="O887" s="126"/>
      <c r="Q887" s="134"/>
      <c r="R887" s="126"/>
      <c r="S887" s="131"/>
      <c r="T887" s="132"/>
      <c r="AA887" s="134"/>
      <c r="AB887" s="131"/>
      <c r="AC887" s="126"/>
      <c r="AD887" s="134"/>
      <c r="AF887" s="137"/>
      <c r="AG887" s="126"/>
      <c r="AH887" s="126"/>
      <c r="AI887" s="134"/>
      <c r="AK887" s="126"/>
      <c r="AM887" s="182"/>
    </row>
    <row r="888" spans="1:39" ht="18.75" customHeight="1">
      <c r="A888" s="131"/>
      <c r="B888" s="125"/>
      <c r="C888" s="126"/>
      <c r="D888" s="126"/>
      <c r="G888" s="129"/>
      <c r="H888" s="129"/>
      <c r="I888" s="187"/>
      <c r="L888" s="129"/>
      <c r="M888" s="129"/>
      <c r="N888" s="129"/>
      <c r="O888" s="126"/>
      <c r="Q888" s="134"/>
      <c r="R888" s="126"/>
      <c r="S888" s="131"/>
      <c r="T888" s="132"/>
      <c r="AA888" s="134"/>
      <c r="AB888" s="131"/>
      <c r="AC888" s="126"/>
      <c r="AD888" s="134"/>
      <c r="AF888" s="137"/>
      <c r="AG888" s="126"/>
      <c r="AH888" s="126"/>
      <c r="AI888" s="134"/>
      <c r="AK888" s="126"/>
      <c r="AM888" s="182"/>
    </row>
    <row r="889" spans="1:39" ht="18.75" customHeight="1">
      <c r="A889" s="131"/>
      <c r="B889" s="125"/>
      <c r="C889" s="126"/>
      <c r="D889" s="126"/>
      <c r="G889" s="129"/>
      <c r="H889" s="129"/>
      <c r="I889" s="187"/>
      <c r="L889" s="129"/>
      <c r="M889" s="129"/>
      <c r="N889" s="129"/>
      <c r="O889" s="126"/>
      <c r="Q889" s="134"/>
      <c r="R889" s="126"/>
      <c r="S889" s="131"/>
      <c r="T889" s="132"/>
      <c r="AA889" s="134"/>
      <c r="AB889" s="131"/>
      <c r="AC889" s="126"/>
      <c r="AD889" s="134"/>
      <c r="AF889" s="137"/>
      <c r="AG889" s="126"/>
      <c r="AH889" s="126"/>
      <c r="AI889" s="134"/>
      <c r="AK889" s="126"/>
      <c r="AM889" s="182"/>
    </row>
    <row r="890" spans="1:39" ht="18.75" customHeight="1">
      <c r="A890" s="131"/>
      <c r="B890" s="125"/>
      <c r="C890" s="126"/>
      <c r="D890" s="126"/>
      <c r="G890" s="129"/>
      <c r="H890" s="129"/>
      <c r="I890" s="187"/>
      <c r="L890" s="129"/>
      <c r="M890" s="129"/>
      <c r="N890" s="129"/>
      <c r="O890" s="126"/>
      <c r="Q890" s="134"/>
      <c r="R890" s="126"/>
      <c r="S890" s="131"/>
      <c r="T890" s="132"/>
      <c r="AA890" s="134"/>
      <c r="AB890" s="131"/>
      <c r="AC890" s="126"/>
      <c r="AD890" s="134"/>
      <c r="AF890" s="137"/>
      <c r="AG890" s="126"/>
      <c r="AH890" s="126"/>
      <c r="AI890" s="134"/>
      <c r="AK890" s="126"/>
      <c r="AM890" s="182"/>
    </row>
    <row r="891" spans="1:39" ht="18.75" customHeight="1">
      <c r="A891" s="131"/>
      <c r="B891" s="125"/>
      <c r="C891" s="126"/>
      <c r="D891" s="126"/>
      <c r="G891" s="129"/>
      <c r="H891" s="129"/>
      <c r="I891" s="187"/>
      <c r="L891" s="129"/>
      <c r="M891" s="129"/>
      <c r="N891" s="129"/>
      <c r="O891" s="126"/>
      <c r="Q891" s="134"/>
      <c r="R891" s="126"/>
      <c r="S891" s="131"/>
      <c r="T891" s="132"/>
      <c r="AA891" s="134"/>
      <c r="AB891" s="131"/>
      <c r="AC891" s="126"/>
      <c r="AD891" s="134"/>
      <c r="AF891" s="137"/>
      <c r="AG891" s="126"/>
      <c r="AH891" s="126"/>
      <c r="AI891" s="134"/>
      <c r="AK891" s="126"/>
      <c r="AM891" s="182"/>
    </row>
    <row r="892" spans="1:39" ht="18.75" customHeight="1">
      <c r="A892" s="131"/>
      <c r="B892" s="125"/>
      <c r="C892" s="126"/>
      <c r="D892" s="126"/>
      <c r="G892" s="129"/>
      <c r="H892" s="129"/>
      <c r="I892" s="187"/>
      <c r="L892" s="129"/>
      <c r="M892" s="129"/>
      <c r="N892" s="129"/>
      <c r="O892" s="126"/>
      <c r="Q892" s="134"/>
      <c r="R892" s="126"/>
      <c r="S892" s="131"/>
      <c r="T892" s="132"/>
      <c r="AA892" s="134"/>
      <c r="AB892" s="131"/>
      <c r="AC892" s="126"/>
      <c r="AD892" s="134"/>
      <c r="AF892" s="137"/>
      <c r="AG892" s="126"/>
      <c r="AH892" s="126"/>
      <c r="AI892" s="134"/>
      <c r="AK892" s="126"/>
      <c r="AM892" s="182"/>
    </row>
    <row r="893" spans="1:39" ht="18.75" customHeight="1">
      <c r="A893" s="131"/>
      <c r="B893" s="125"/>
      <c r="C893" s="126"/>
      <c r="D893" s="126"/>
      <c r="G893" s="129"/>
      <c r="H893" s="129"/>
      <c r="I893" s="187"/>
      <c r="L893" s="129"/>
      <c r="M893" s="129"/>
      <c r="N893" s="129"/>
      <c r="O893" s="126"/>
      <c r="Q893" s="134"/>
      <c r="R893" s="126"/>
      <c r="S893" s="131"/>
      <c r="T893" s="132"/>
      <c r="AA893" s="134"/>
      <c r="AB893" s="131"/>
      <c r="AC893" s="126"/>
      <c r="AD893" s="134"/>
      <c r="AF893" s="137"/>
      <c r="AG893" s="126"/>
      <c r="AH893" s="126"/>
      <c r="AI893" s="134"/>
      <c r="AK893" s="126"/>
      <c r="AM893" s="182"/>
    </row>
    <row r="894" spans="1:39" ht="18.75" customHeight="1">
      <c r="A894" s="131"/>
      <c r="B894" s="125"/>
      <c r="C894" s="126"/>
      <c r="D894" s="126"/>
      <c r="G894" s="129"/>
      <c r="H894" s="129"/>
      <c r="I894" s="187"/>
      <c r="L894" s="129"/>
      <c r="M894" s="129"/>
      <c r="N894" s="129"/>
      <c r="O894" s="126"/>
      <c r="Q894" s="134"/>
      <c r="R894" s="126"/>
      <c r="S894" s="131"/>
      <c r="T894" s="132"/>
      <c r="AA894" s="134"/>
      <c r="AB894" s="131"/>
      <c r="AC894" s="126"/>
      <c r="AD894" s="134"/>
      <c r="AF894" s="137"/>
      <c r="AG894" s="126"/>
      <c r="AH894" s="126"/>
      <c r="AI894" s="134"/>
      <c r="AK894" s="126"/>
      <c r="AM894" s="182"/>
    </row>
    <row r="895" spans="1:39" ht="18.75" customHeight="1">
      <c r="A895" s="131"/>
      <c r="B895" s="125"/>
      <c r="C895" s="126"/>
      <c r="D895" s="126"/>
      <c r="G895" s="129"/>
      <c r="H895" s="129"/>
      <c r="I895" s="187"/>
      <c r="L895" s="129"/>
      <c r="M895" s="129"/>
      <c r="N895" s="129"/>
      <c r="O895" s="126"/>
      <c r="Q895" s="134"/>
      <c r="R895" s="126"/>
      <c r="S895" s="131"/>
      <c r="T895" s="132"/>
      <c r="AA895" s="134"/>
      <c r="AB895" s="131"/>
      <c r="AC895" s="126"/>
      <c r="AD895" s="134"/>
      <c r="AF895" s="137"/>
      <c r="AG895" s="126"/>
      <c r="AH895" s="126"/>
      <c r="AI895" s="134"/>
      <c r="AK895" s="126"/>
      <c r="AM895" s="182"/>
    </row>
    <row r="896" spans="1:39" ht="18.75" customHeight="1">
      <c r="A896" s="131"/>
      <c r="B896" s="125"/>
      <c r="C896" s="126"/>
      <c r="D896" s="126"/>
      <c r="G896" s="129"/>
      <c r="H896" s="129"/>
      <c r="I896" s="187"/>
      <c r="L896" s="129"/>
      <c r="M896" s="129"/>
      <c r="N896" s="129"/>
      <c r="O896" s="126"/>
      <c r="Q896" s="134"/>
      <c r="R896" s="126"/>
      <c r="S896" s="131"/>
      <c r="T896" s="132"/>
      <c r="AA896" s="134"/>
      <c r="AB896" s="131"/>
      <c r="AC896" s="126"/>
      <c r="AD896" s="134"/>
      <c r="AF896" s="137"/>
      <c r="AG896" s="126"/>
      <c r="AH896" s="126"/>
      <c r="AI896" s="134"/>
      <c r="AK896" s="126"/>
      <c r="AM896" s="182"/>
    </row>
    <row r="897" spans="1:39" ht="18.75" customHeight="1">
      <c r="A897" s="131"/>
      <c r="B897" s="125"/>
      <c r="C897" s="126"/>
      <c r="D897" s="126"/>
      <c r="G897" s="129"/>
      <c r="H897" s="129"/>
      <c r="I897" s="187"/>
      <c r="L897" s="129"/>
      <c r="M897" s="129"/>
      <c r="N897" s="129"/>
      <c r="O897" s="126"/>
      <c r="Q897" s="134"/>
      <c r="R897" s="126"/>
      <c r="S897" s="131"/>
      <c r="T897" s="132"/>
      <c r="AA897" s="134"/>
      <c r="AB897" s="131"/>
      <c r="AC897" s="126"/>
      <c r="AD897" s="134"/>
      <c r="AF897" s="137"/>
      <c r="AG897" s="126"/>
      <c r="AH897" s="126"/>
      <c r="AI897" s="134"/>
      <c r="AK897" s="126"/>
      <c r="AM897" s="182"/>
    </row>
    <row r="898" spans="1:39" ht="18.75" customHeight="1">
      <c r="A898" s="131"/>
      <c r="B898" s="125"/>
      <c r="C898" s="126"/>
      <c r="D898" s="126"/>
      <c r="G898" s="129"/>
      <c r="H898" s="129"/>
      <c r="I898" s="187"/>
      <c r="L898" s="129"/>
      <c r="M898" s="129"/>
      <c r="N898" s="129"/>
      <c r="O898" s="126"/>
      <c r="Q898" s="134"/>
      <c r="R898" s="126"/>
      <c r="S898" s="131"/>
      <c r="T898" s="132"/>
      <c r="AA898" s="134"/>
      <c r="AB898" s="131"/>
      <c r="AC898" s="126"/>
      <c r="AD898" s="134"/>
      <c r="AF898" s="137"/>
      <c r="AG898" s="126"/>
      <c r="AH898" s="126"/>
      <c r="AI898" s="134"/>
      <c r="AK898" s="126"/>
      <c r="AM898" s="182"/>
    </row>
    <row r="899" spans="1:39" ht="18.75" customHeight="1">
      <c r="A899" s="131"/>
      <c r="B899" s="125"/>
      <c r="C899" s="126"/>
      <c r="D899" s="126"/>
      <c r="G899" s="129"/>
      <c r="H899" s="129"/>
      <c r="I899" s="187"/>
      <c r="L899" s="129"/>
      <c r="M899" s="129"/>
      <c r="N899" s="129"/>
      <c r="O899" s="126"/>
      <c r="Q899" s="134"/>
      <c r="R899" s="126"/>
      <c r="S899" s="131"/>
      <c r="T899" s="132"/>
      <c r="AA899" s="134"/>
      <c r="AB899" s="131"/>
      <c r="AC899" s="126"/>
      <c r="AD899" s="134"/>
      <c r="AF899" s="137"/>
      <c r="AG899" s="126"/>
      <c r="AH899" s="126"/>
      <c r="AI899" s="134"/>
      <c r="AK899" s="126"/>
      <c r="AM899" s="182"/>
    </row>
    <row r="900" spans="1:39" ht="18.75" customHeight="1">
      <c r="A900" s="131"/>
      <c r="B900" s="125"/>
      <c r="C900" s="126"/>
      <c r="D900" s="126"/>
      <c r="G900" s="129"/>
      <c r="H900" s="129"/>
      <c r="I900" s="187"/>
      <c r="L900" s="129"/>
      <c r="M900" s="129"/>
      <c r="N900" s="129"/>
      <c r="O900" s="126"/>
      <c r="Q900" s="134"/>
      <c r="R900" s="126"/>
      <c r="S900" s="131"/>
      <c r="T900" s="132"/>
      <c r="AA900" s="134"/>
      <c r="AB900" s="131"/>
      <c r="AC900" s="126"/>
      <c r="AD900" s="134"/>
      <c r="AF900" s="137"/>
      <c r="AG900" s="126"/>
      <c r="AH900" s="126"/>
      <c r="AI900" s="134"/>
      <c r="AK900" s="126"/>
      <c r="AM900" s="182"/>
    </row>
    <row r="901" spans="1:39" ht="18.75" customHeight="1">
      <c r="A901" s="131"/>
      <c r="B901" s="125"/>
      <c r="C901" s="126"/>
      <c r="D901" s="126"/>
      <c r="G901" s="129"/>
      <c r="H901" s="129"/>
      <c r="I901" s="187"/>
      <c r="L901" s="129"/>
      <c r="M901" s="129"/>
      <c r="N901" s="129"/>
      <c r="O901" s="126"/>
      <c r="Q901" s="134"/>
      <c r="R901" s="126"/>
      <c r="S901" s="131"/>
      <c r="T901" s="132"/>
      <c r="AA901" s="134"/>
      <c r="AB901" s="131"/>
      <c r="AC901" s="126"/>
      <c r="AD901" s="134"/>
      <c r="AF901" s="137"/>
      <c r="AG901" s="126"/>
      <c r="AH901" s="126"/>
      <c r="AI901" s="134"/>
      <c r="AK901" s="126"/>
      <c r="AM901" s="182"/>
    </row>
    <row r="902" spans="1:39" ht="18.75" customHeight="1">
      <c r="A902" s="131"/>
      <c r="B902" s="125"/>
      <c r="C902" s="126"/>
      <c r="D902" s="126"/>
      <c r="G902" s="129"/>
      <c r="H902" s="129"/>
      <c r="I902" s="187"/>
      <c r="L902" s="129"/>
      <c r="M902" s="129"/>
      <c r="N902" s="129"/>
      <c r="O902" s="126"/>
      <c r="Q902" s="134"/>
      <c r="R902" s="126"/>
      <c r="S902" s="131"/>
      <c r="T902" s="132"/>
      <c r="AA902" s="134"/>
      <c r="AB902" s="131"/>
      <c r="AC902" s="126"/>
      <c r="AD902" s="134"/>
      <c r="AF902" s="137"/>
      <c r="AG902" s="126"/>
      <c r="AH902" s="126"/>
      <c r="AI902" s="134"/>
      <c r="AK902" s="126"/>
      <c r="AM902" s="182"/>
    </row>
    <row r="903" spans="1:39" ht="18.75" customHeight="1">
      <c r="A903" s="131"/>
      <c r="B903" s="125"/>
      <c r="C903" s="126"/>
      <c r="D903" s="126"/>
      <c r="G903" s="129"/>
      <c r="H903" s="129"/>
      <c r="I903" s="187"/>
      <c r="L903" s="129"/>
      <c r="M903" s="129"/>
      <c r="N903" s="129"/>
      <c r="O903" s="126"/>
      <c r="Q903" s="134"/>
      <c r="R903" s="126"/>
      <c r="S903" s="131"/>
      <c r="T903" s="132"/>
      <c r="AA903" s="134"/>
      <c r="AB903" s="131"/>
      <c r="AC903" s="126"/>
      <c r="AD903" s="134"/>
      <c r="AF903" s="137"/>
      <c r="AG903" s="126"/>
      <c r="AH903" s="126"/>
      <c r="AI903" s="134"/>
      <c r="AK903" s="126"/>
      <c r="AM903" s="182"/>
    </row>
    <row r="904" spans="1:39" ht="18.75" customHeight="1">
      <c r="A904" s="131"/>
      <c r="B904" s="125"/>
      <c r="C904" s="126"/>
      <c r="D904" s="126"/>
      <c r="G904" s="129"/>
      <c r="H904" s="129"/>
      <c r="I904" s="187"/>
      <c r="L904" s="129"/>
      <c r="M904" s="129"/>
      <c r="N904" s="129"/>
      <c r="O904" s="126"/>
      <c r="Q904" s="134"/>
      <c r="R904" s="126"/>
      <c r="S904" s="131"/>
      <c r="T904" s="132"/>
      <c r="AA904" s="134"/>
      <c r="AB904" s="131"/>
      <c r="AC904" s="126"/>
      <c r="AD904" s="134"/>
      <c r="AF904" s="137"/>
      <c r="AG904" s="126"/>
      <c r="AH904" s="126"/>
      <c r="AI904" s="134"/>
      <c r="AK904" s="126"/>
      <c r="AM904" s="182"/>
    </row>
    <row r="905" spans="1:39" ht="18.75" customHeight="1">
      <c r="A905" s="131"/>
      <c r="B905" s="125"/>
      <c r="C905" s="126"/>
      <c r="D905" s="126"/>
      <c r="G905" s="129"/>
      <c r="H905" s="129"/>
      <c r="I905" s="187"/>
      <c r="L905" s="129"/>
      <c r="M905" s="129"/>
      <c r="N905" s="129"/>
      <c r="O905" s="126"/>
      <c r="Q905" s="134"/>
      <c r="R905" s="126"/>
      <c r="S905" s="131"/>
      <c r="T905" s="132"/>
      <c r="AA905" s="134"/>
      <c r="AB905" s="131"/>
      <c r="AC905" s="126"/>
      <c r="AD905" s="134"/>
      <c r="AF905" s="137"/>
      <c r="AG905" s="126"/>
      <c r="AH905" s="126"/>
      <c r="AI905" s="134"/>
      <c r="AK905" s="126"/>
      <c r="AM905" s="182"/>
    </row>
    <row r="906" spans="1:39" ht="18.75" customHeight="1">
      <c r="A906" s="131"/>
      <c r="B906" s="125"/>
      <c r="C906" s="126"/>
      <c r="D906" s="126"/>
      <c r="G906" s="129"/>
      <c r="H906" s="129"/>
      <c r="I906" s="187"/>
      <c r="L906" s="129"/>
      <c r="M906" s="129"/>
      <c r="N906" s="129"/>
      <c r="O906" s="126"/>
      <c r="Q906" s="134"/>
      <c r="R906" s="126"/>
      <c r="S906" s="131"/>
      <c r="T906" s="132"/>
      <c r="AA906" s="134"/>
      <c r="AB906" s="131"/>
      <c r="AC906" s="126"/>
      <c r="AD906" s="134"/>
      <c r="AF906" s="137"/>
      <c r="AG906" s="126"/>
      <c r="AH906" s="126"/>
      <c r="AI906" s="134"/>
      <c r="AK906" s="126"/>
      <c r="AM906" s="182"/>
    </row>
    <row r="907" spans="1:39" ht="18.75" customHeight="1">
      <c r="A907" s="131"/>
      <c r="B907" s="125"/>
      <c r="C907" s="126"/>
      <c r="D907" s="126"/>
      <c r="G907" s="129"/>
      <c r="H907" s="129"/>
      <c r="I907" s="187"/>
      <c r="L907" s="129"/>
      <c r="M907" s="129"/>
      <c r="N907" s="129"/>
      <c r="O907" s="126"/>
      <c r="Q907" s="134"/>
      <c r="R907" s="126"/>
      <c r="S907" s="131"/>
      <c r="T907" s="132"/>
      <c r="AA907" s="134"/>
      <c r="AB907" s="131"/>
      <c r="AC907" s="126"/>
      <c r="AD907" s="134"/>
      <c r="AF907" s="137"/>
      <c r="AG907" s="126"/>
      <c r="AH907" s="126"/>
      <c r="AI907" s="134"/>
      <c r="AK907" s="126"/>
      <c r="AM907" s="182"/>
    </row>
    <row r="908" spans="1:39" ht="18.75" customHeight="1">
      <c r="A908" s="131"/>
      <c r="B908" s="125"/>
      <c r="C908" s="126"/>
      <c r="D908" s="126"/>
      <c r="G908" s="129"/>
      <c r="H908" s="129"/>
      <c r="I908" s="187"/>
      <c r="L908" s="129"/>
      <c r="M908" s="129"/>
      <c r="N908" s="129"/>
      <c r="O908" s="126"/>
      <c r="Q908" s="134"/>
      <c r="R908" s="126"/>
      <c r="S908" s="131"/>
      <c r="T908" s="132"/>
      <c r="AA908" s="134"/>
      <c r="AB908" s="131"/>
      <c r="AC908" s="126"/>
      <c r="AD908" s="134"/>
      <c r="AF908" s="137"/>
      <c r="AG908" s="126"/>
      <c r="AH908" s="126"/>
      <c r="AI908" s="134"/>
      <c r="AK908" s="126"/>
      <c r="AM908" s="182"/>
    </row>
    <row r="909" spans="1:39" ht="18.75" customHeight="1">
      <c r="A909" s="131"/>
      <c r="B909" s="125"/>
      <c r="C909" s="126"/>
      <c r="D909" s="126"/>
      <c r="G909" s="129"/>
      <c r="H909" s="129"/>
      <c r="I909" s="187"/>
      <c r="L909" s="129"/>
      <c r="M909" s="129"/>
      <c r="N909" s="129"/>
      <c r="O909" s="126"/>
      <c r="Q909" s="134"/>
      <c r="R909" s="126"/>
      <c r="S909" s="131"/>
      <c r="T909" s="132"/>
      <c r="AA909" s="134"/>
      <c r="AB909" s="131"/>
      <c r="AC909" s="126"/>
      <c r="AD909" s="134"/>
      <c r="AF909" s="137"/>
      <c r="AG909" s="126"/>
      <c r="AH909" s="126"/>
      <c r="AI909" s="134"/>
      <c r="AK909" s="126"/>
      <c r="AM909" s="182"/>
    </row>
    <row r="910" spans="1:39" ht="18.75" customHeight="1">
      <c r="A910" s="131"/>
      <c r="B910" s="125"/>
      <c r="C910" s="126"/>
      <c r="D910" s="126"/>
      <c r="G910" s="129"/>
      <c r="H910" s="129"/>
      <c r="I910" s="187"/>
      <c r="L910" s="129"/>
      <c r="M910" s="129"/>
      <c r="N910" s="129"/>
      <c r="O910" s="126"/>
      <c r="Q910" s="134"/>
      <c r="R910" s="126"/>
      <c r="S910" s="131"/>
      <c r="T910" s="132"/>
      <c r="AA910" s="134"/>
      <c r="AB910" s="131"/>
      <c r="AC910" s="126"/>
      <c r="AD910" s="134"/>
      <c r="AF910" s="137"/>
      <c r="AG910" s="126"/>
      <c r="AH910" s="126"/>
      <c r="AI910" s="134"/>
      <c r="AK910" s="126"/>
      <c r="AM910" s="182"/>
    </row>
    <row r="911" spans="1:39" ht="18.75" customHeight="1">
      <c r="A911" s="131"/>
      <c r="B911" s="125"/>
      <c r="C911" s="126"/>
      <c r="D911" s="126"/>
      <c r="G911" s="129"/>
      <c r="H911" s="129"/>
      <c r="I911" s="187"/>
      <c r="L911" s="129"/>
      <c r="M911" s="129"/>
      <c r="N911" s="129"/>
      <c r="O911" s="126"/>
      <c r="Q911" s="134"/>
      <c r="R911" s="126"/>
      <c r="S911" s="131"/>
      <c r="T911" s="132"/>
      <c r="AA911" s="134"/>
      <c r="AB911" s="131"/>
      <c r="AC911" s="126"/>
      <c r="AD911" s="134"/>
      <c r="AF911" s="137"/>
      <c r="AG911" s="126"/>
      <c r="AH911" s="126"/>
      <c r="AI911" s="134"/>
      <c r="AK911" s="126"/>
      <c r="AM911" s="182"/>
    </row>
    <row r="912" spans="1:39" ht="18.75" customHeight="1">
      <c r="A912" s="131"/>
      <c r="B912" s="125"/>
      <c r="C912" s="126"/>
      <c r="D912" s="126"/>
      <c r="G912" s="129"/>
      <c r="H912" s="129"/>
      <c r="I912" s="187"/>
      <c r="L912" s="129"/>
      <c r="M912" s="129"/>
      <c r="N912" s="129"/>
      <c r="O912" s="126"/>
      <c r="Q912" s="134"/>
      <c r="R912" s="126"/>
      <c r="S912" s="131"/>
      <c r="T912" s="132"/>
      <c r="AA912" s="134"/>
      <c r="AB912" s="131"/>
      <c r="AC912" s="126"/>
      <c r="AD912" s="134"/>
      <c r="AF912" s="137"/>
      <c r="AG912" s="126"/>
      <c r="AH912" s="126"/>
      <c r="AI912" s="134"/>
      <c r="AK912" s="126"/>
      <c r="AM912" s="182"/>
    </row>
    <row r="913" spans="1:39" ht="18.75" customHeight="1">
      <c r="A913" s="131"/>
      <c r="B913" s="125"/>
      <c r="C913" s="126"/>
      <c r="D913" s="126"/>
      <c r="G913" s="129"/>
      <c r="H913" s="129"/>
      <c r="I913" s="187"/>
      <c r="L913" s="129"/>
      <c r="M913" s="129"/>
      <c r="N913" s="129"/>
      <c r="O913" s="126"/>
      <c r="Q913" s="134"/>
      <c r="R913" s="126"/>
      <c r="S913" s="131"/>
      <c r="T913" s="132"/>
      <c r="AA913" s="134"/>
      <c r="AB913" s="131"/>
      <c r="AC913" s="126"/>
      <c r="AD913" s="134"/>
      <c r="AF913" s="137"/>
      <c r="AG913" s="126"/>
      <c r="AH913" s="126"/>
      <c r="AI913" s="134"/>
      <c r="AK913" s="126"/>
      <c r="AM913" s="182"/>
    </row>
    <row r="914" spans="1:39" ht="18.75" customHeight="1">
      <c r="A914" s="131"/>
      <c r="B914" s="125"/>
      <c r="C914" s="126"/>
      <c r="D914" s="126"/>
      <c r="G914" s="129"/>
      <c r="H914" s="129"/>
      <c r="I914" s="187"/>
      <c r="L914" s="129"/>
      <c r="M914" s="129"/>
      <c r="N914" s="129"/>
      <c r="O914" s="126"/>
      <c r="Q914" s="134"/>
      <c r="R914" s="126"/>
      <c r="S914" s="131"/>
      <c r="T914" s="132"/>
      <c r="AA914" s="134"/>
      <c r="AB914" s="131"/>
      <c r="AC914" s="126"/>
      <c r="AD914" s="134"/>
      <c r="AF914" s="137"/>
      <c r="AG914" s="126"/>
      <c r="AH914" s="126"/>
      <c r="AI914" s="134"/>
      <c r="AK914" s="126"/>
      <c r="AM914" s="182"/>
    </row>
    <row r="915" spans="1:39" ht="18.75" customHeight="1">
      <c r="A915" s="131"/>
      <c r="B915" s="125"/>
      <c r="C915" s="126"/>
      <c r="D915" s="126"/>
      <c r="G915" s="129"/>
      <c r="H915" s="129"/>
      <c r="I915" s="187"/>
      <c r="L915" s="129"/>
      <c r="M915" s="129"/>
      <c r="N915" s="129"/>
      <c r="O915" s="126"/>
      <c r="Q915" s="134"/>
      <c r="R915" s="126"/>
      <c r="S915" s="131"/>
      <c r="T915" s="132"/>
      <c r="AA915" s="134"/>
      <c r="AB915" s="131"/>
      <c r="AC915" s="126"/>
      <c r="AD915" s="134"/>
      <c r="AF915" s="137"/>
      <c r="AG915" s="126"/>
      <c r="AH915" s="126"/>
      <c r="AI915" s="134"/>
      <c r="AK915" s="126"/>
      <c r="AM915" s="182"/>
    </row>
    <row r="916" spans="1:39" ht="18.75" customHeight="1">
      <c r="A916" s="131"/>
      <c r="B916" s="125"/>
      <c r="C916" s="126"/>
      <c r="D916" s="126"/>
      <c r="G916" s="129"/>
      <c r="H916" s="129"/>
      <c r="I916" s="187"/>
      <c r="L916" s="129"/>
      <c r="M916" s="129"/>
      <c r="N916" s="129"/>
      <c r="O916" s="126"/>
      <c r="Q916" s="134"/>
      <c r="R916" s="126"/>
      <c r="S916" s="131"/>
      <c r="T916" s="132"/>
      <c r="AA916" s="134"/>
      <c r="AB916" s="131"/>
      <c r="AC916" s="126"/>
      <c r="AD916" s="134"/>
      <c r="AF916" s="137"/>
      <c r="AG916" s="126"/>
      <c r="AH916" s="126"/>
      <c r="AI916" s="134"/>
      <c r="AK916" s="126"/>
      <c r="AM916" s="182"/>
    </row>
    <row r="917" spans="1:39" ht="18.75" customHeight="1">
      <c r="A917" s="131"/>
      <c r="B917" s="125"/>
      <c r="C917" s="126"/>
      <c r="D917" s="126"/>
      <c r="G917" s="129"/>
      <c r="H917" s="129"/>
      <c r="I917" s="187"/>
      <c r="L917" s="129"/>
      <c r="M917" s="129"/>
      <c r="N917" s="129"/>
      <c r="O917" s="126"/>
      <c r="Q917" s="134"/>
      <c r="R917" s="126"/>
      <c r="S917" s="131"/>
      <c r="T917" s="132"/>
      <c r="AA917" s="134"/>
      <c r="AB917" s="131"/>
      <c r="AC917" s="126"/>
      <c r="AD917" s="134"/>
      <c r="AF917" s="137"/>
      <c r="AG917" s="126"/>
      <c r="AH917" s="126"/>
      <c r="AI917" s="134"/>
      <c r="AK917" s="126"/>
      <c r="AM917" s="182"/>
    </row>
    <row r="918" spans="1:39" ht="18.75" customHeight="1">
      <c r="A918" s="131"/>
      <c r="B918" s="125"/>
      <c r="C918" s="126"/>
      <c r="D918" s="126"/>
      <c r="G918" s="129"/>
      <c r="H918" s="129"/>
      <c r="I918" s="187"/>
      <c r="L918" s="129"/>
      <c r="M918" s="129"/>
      <c r="N918" s="129"/>
      <c r="O918" s="126"/>
      <c r="Q918" s="134"/>
      <c r="R918" s="126"/>
      <c r="S918" s="131"/>
      <c r="T918" s="132"/>
      <c r="AA918" s="134"/>
      <c r="AB918" s="131"/>
      <c r="AC918" s="126"/>
      <c r="AD918" s="134"/>
      <c r="AF918" s="137"/>
      <c r="AG918" s="126"/>
      <c r="AH918" s="126"/>
      <c r="AI918" s="134"/>
      <c r="AK918" s="126"/>
      <c r="AM918" s="182"/>
    </row>
    <row r="919" spans="1:39" ht="18.75" customHeight="1">
      <c r="A919" s="131"/>
      <c r="B919" s="125"/>
      <c r="C919" s="126"/>
      <c r="D919" s="126"/>
      <c r="G919" s="129"/>
      <c r="H919" s="129"/>
      <c r="I919" s="187"/>
      <c r="L919" s="129"/>
      <c r="M919" s="129"/>
      <c r="N919" s="129"/>
      <c r="O919" s="126"/>
      <c r="Q919" s="134"/>
      <c r="R919" s="126"/>
      <c r="S919" s="131"/>
      <c r="T919" s="132"/>
      <c r="AA919" s="134"/>
      <c r="AB919" s="131"/>
      <c r="AC919" s="126"/>
      <c r="AD919" s="134"/>
      <c r="AF919" s="137"/>
      <c r="AG919" s="126"/>
      <c r="AH919" s="126"/>
      <c r="AI919" s="134"/>
      <c r="AK919" s="126"/>
      <c r="AM919" s="182"/>
    </row>
    <row r="920" spans="1:39" ht="18.75" customHeight="1">
      <c r="A920" s="131"/>
      <c r="B920" s="125"/>
      <c r="C920" s="126"/>
      <c r="D920" s="126"/>
      <c r="G920" s="129"/>
      <c r="H920" s="129"/>
      <c r="I920" s="187"/>
      <c r="L920" s="129"/>
      <c r="M920" s="129"/>
      <c r="N920" s="129"/>
      <c r="O920" s="126"/>
      <c r="Q920" s="134"/>
      <c r="R920" s="126"/>
      <c r="S920" s="131"/>
      <c r="T920" s="132"/>
      <c r="AA920" s="134"/>
      <c r="AB920" s="131"/>
      <c r="AC920" s="126"/>
      <c r="AD920" s="134"/>
      <c r="AF920" s="137"/>
      <c r="AG920" s="126"/>
      <c r="AH920" s="126"/>
      <c r="AI920" s="134"/>
      <c r="AK920" s="126"/>
      <c r="AM920" s="182"/>
    </row>
    <row r="921" spans="1:39" ht="18.75" customHeight="1">
      <c r="A921" s="131"/>
      <c r="B921" s="125"/>
      <c r="C921" s="126"/>
      <c r="D921" s="126"/>
      <c r="G921" s="129"/>
      <c r="H921" s="129"/>
      <c r="I921" s="187"/>
      <c r="L921" s="129"/>
      <c r="M921" s="129"/>
      <c r="N921" s="129"/>
      <c r="O921" s="126"/>
      <c r="Q921" s="134"/>
      <c r="R921" s="126"/>
      <c r="S921" s="131"/>
      <c r="T921" s="132"/>
      <c r="AA921" s="134"/>
      <c r="AB921" s="131"/>
      <c r="AC921" s="126"/>
      <c r="AD921" s="134"/>
      <c r="AF921" s="137"/>
      <c r="AG921" s="126"/>
      <c r="AH921" s="126"/>
      <c r="AI921" s="134"/>
      <c r="AK921" s="126"/>
      <c r="AM921" s="182"/>
    </row>
    <row r="922" spans="1:39" ht="18.75" customHeight="1">
      <c r="A922" s="131"/>
      <c r="B922" s="125"/>
      <c r="C922" s="126"/>
      <c r="D922" s="126"/>
      <c r="G922" s="129"/>
      <c r="H922" s="129"/>
      <c r="I922" s="187"/>
      <c r="L922" s="129"/>
      <c r="M922" s="129"/>
      <c r="N922" s="129"/>
      <c r="O922" s="126"/>
      <c r="Q922" s="134"/>
      <c r="R922" s="126"/>
      <c r="S922" s="131"/>
      <c r="T922" s="132"/>
      <c r="AA922" s="134"/>
      <c r="AB922" s="131"/>
      <c r="AC922" s="126"/>
      <c r="AD922" s="134"/>
      <c r="AF922" s="137"/>
      <c r="AG922" s="126"/>
      <c r="AH922" s="126"/>
      <c r="AI922" s="134"/>
      <c r="AK922" s="126"/>
      <c r="AM922" s="182"/>
    </row>
    <row r="923" spans="1:39" ht="18.75" customHeight="1">
      <c r="A923" s="131"/>
      <c r="B923" s="125"/>
      <c r="C923" s="126"/>
      <c r="D923" s="126"/>
      <c r="G923" s="129"/>
      <c r="H923" s="129"/>
      <c r="I923" s="187"/>
      <c r="L923" s="129"/>
      <c r="M923" s="129"/>
      <c r="N923" s="129"/>
      <c r="O923" s="126"/>
      <c r="Q923" s="134"/>
      <c r="R923" s="126"/>
      <c r="S923" s="131"/>
      <c r="T923" s="132"/>
      <c r="AA923" s="134"/>
      <c r="AB923" s="131"/>
      <c r="AC923" s="126"/>
      <c r="AD923" s="134"/>
      <c r="AF923" s="137"/>
      <c r="AG923" s="126"/>
      <c r="AH923" s="126"/>
      <c r="AI923" s="134"/>
      <c r="AK923" s="126"/>
      <c r="AM923" s="182"/>
    </row>
    <row r="924" spans="1:39" ht="18.75" customHeight="1">
      <c r="A924" s="131"/>
      <c r="B924" s="125"/>
      <c r="C924" s="126"/>
      <c r="D924" s="126"/>
      <c r="G924" s="129"/>
      <c r="H924" s="129"/>
      <c r="I924" s="187"/>
      <c r="L924" s="129"/>
      <c r="M924" s="129"/>
      <c r="N924" s="129"/>
      <c r="O924" s="126"/>
      <c r="Q924" s="134"/>
      <c r="R924" s="126"/>
      <c r="S924" s="131"/>
      <c r="T924" s="132"/>
      <c r="AA924" s="134"/>
      <c r="AB924" s="131"/>
      <c r="AC924" s="126"/>
      <c r="AD924" s="134"/>
      <c r="AF924" s="137"/>
      <c r="AG924" s="126"/>
      <c r="AH924" s="126"/>
      <c r="AI924" s="134"/>
      <c r="AK924" s="126"/>
      <c r="AM924" s="182"/>
    </row>
    <row r="925" spans="1:39" ht="18.75" customHeight="1">
      <c r="A925" s="131"/>
      <c r="B925" s="125"/>
      <c r="C925" s="126"/>
      <c r="D925" s="126"/>
      <c r="G925" s="129"/>
      <c r="H925" s="129"/>
      <c r="I925" s="187"/>
      <c r="L925" s="129"/>
      <c r="M925" s="129"/>
      <c r="N925" s="129"/>
      <c r="O925" s="126"/>
      <c r="Q925" s="134"/>
      <c r="R925" s="126"/>
      <c r="S925" s="131"/>
      <c r="T925" s="132"/>
      <c r="AA925" s="134"/>
      <c r="AB925" s="131"/>
      <c r="AC925" s="126"/>
      <c r="AD925" s="134"/>
      <c r="AF925" s="137"/>
      <c r="AG925" s="126"/>
      <c r="AH925" s="126"/>
      <c r="AI925" s="134"/>
      <c r="AK925" s="126"/>
      <c r="AM925" s="182"/>
    </row>
    <row r="926" spans="1:39" ht="18.75" customHeight="1">
      <c r="A926" s="131"/>
      <c r="B926" s="125"/>
      <c r="C926" s="126"/>
      <c r="D926" s="126"/>
      <c r="G926" s="129"/>
      <c r="H926" s="129"/>
      <c r="I926" s="187"/>
      <c r="L926" s="129"/>
      <c r="M926" s="129"/>
      <c r="N926" s="129"/>
      <c r="O926" s="126"/>
      <c r="Q926" s="134"/>
      <c r="R926" s="126"/>
      <c r="S926" s="131"/>
      <c r="T926" s="132"/>
      <c r="AA926" s="134"/>
      <c r="AB926" s="131"/>
      <c r="AC926" s="126"/>
      <c r="AD926" s="134"/>
      <c r="AF926" s="137"/>
      <c r="AG926" s="126"/>
      <c r="AH926" s="126"/>
      <c r="AI926" s="134"/>
      <c r="AK926" s="126"/>
      <c r="AM926" s="182"/>
    </row>
    <row r="927" spans="1:39" ht="18.75" customHeight="1">
      <c r="A927" s="131"/>
      <c r="B927" s="125"/>
      <c r="C927" s="126"/>
      <c r="D927" s="126"/>
      <c r="G927" s="129"/>
      <c r="H927" s="129"/>
      <c r="I927" s="187"/>
      <c r="L927" s="129"/>
      <c r="M927" s="129"/>
      <c r="N927" s="129"/>
      <c r="O927" s="126"/>
      <c r="Q927" s="134"/>
      <c r="R927" s="126"/>
      <c r="S927" s="131"/>
      <c r="T927" s="132"/>
      <c r="AA927" s="134"/>
      <c r="AB927" s="131"/>
      <c r="AC927" s="126"/>
      <c r="AD927" s="134"/>
      <c r="AF927" s="137"/>
      <c r="AG927" s="126"/>
      <c r="AH927" s="126"/>
      <c r="AI927" s="134"/>
      <c r="AK927" s="126"/>
      <c r="AM927" s="182"/>
    </row>
    <row r="928" spans="1:39" ht="18.75" customHeight="1">
      <c r="A928" s="131"/>
      <c r="B928" s="125"/>
      <c r="C928" s="126"/>
      <c r="D928" s="126"/>
      <c r="G928" s="129"/>
      <c r="H928" s="129"/>
      <c r="I928" s="187"/>
      <c r="L928" s="129"/>
      <c r="M928" s="129"/>
      <c r="N928" s="129"/>
      <c r="O928" s="126"/>
      <c r="Q928" s="134"/>
      <c r="R928" s="126"/>
      <c r="S928" s="131"/>
      <c r="T928" s="132"/>
      <c r="AA928" s="134"/>
      <c r="AB928" s="131"/>
      <c r="AC928" s="126"/>
      <c r="AD928" s="134"/>
      <c r="AF928" s="137"/>
      <c r="AG928" s="126"/>
      <c r="AH928" s="126"/>
      <c r="AI928" s="134"/>
      <c r="AK928" s="126"/>
      <c r="AM928" s="182"/>
    </row>
    <row r="929" spans="1:39" ht="18.75" customHeight="1">
      <c r="A929" s="131"/>
      <c r="B929" s="125"/>
      <c r="C929" s="126"/>
      <c r="D929" s="126"/>
      <c r="G929" s="129"/>
      <c r="H929" s="129"/>
      <c r="I929" s="187"/>
      <c r="L929" s="129"/>
      <c r="M929" s="129"/>
      <c r="N929" s="129"/>
      <c r="O929" s="126"/>
      <c r="Q929" s="134"/>
      <c r="R929" s="126"/>
      <c r="S929" s="131"/>
      <c r="T929" s="132"/>
      <c r="AA929" s="134"/>
      <c r="AB929" s="131"/>
      <c r="AC929" s="126"/>
      <c r="AD929" s="134"/>
      <c r="AF929" s="137"/>
      <c r="AG929" s="126"/>
      <c r="AH929" s="126"/>
      <c r="AI929" s="134"/>
      <c r="AK929" s="126"/>
      <c r="AM929" s="182"/>
    </row>
    <row r="930" spans="1:39" ht="18.75" customHeight="1">
      <c r="A930" s="131"/>
      <c r="B930" s="125"/>
      <c r="C930" s="126"/>
      <c r="D930" s="126"/>
      <c r="G930" s="129"/>
      <c r="H930" s="129"/>
      <c r="I930" s="187"/>
      <c r="L930" s="129"/>
      <c r="M930" s="129"/>
      <c r="N930" s="129"/>
      <c r="O930" s="126"/>
      <c r="Q930" s="134"/>
      <c r="R930" s="126"/>
      <c r="S930" s="131"/>
      <c r="T930" s="132"/>
      <c r="AA930" s="134"/>
      <c r="AB930" s="131"/>
      <c r="AC930" s="126"/>
      <c r="AD930" s="134"/>
      <c r="AF930" s="137"/>
      <c r="AG930" s="126"/>
      <c r="AH930" s="126"/>
      <c r="AI930" s="134"/>
      <c r="AK930" s="126"/>
      <c r="AM930" s="182"/>
    </row>
    <row r="931" spans="1:39" ht="18.75" customHeight="1">
      <c r="A931" s="131"/>
      <c r="B931" s="125"/>
      <c r="C931" s="126"/>
      <c r="D931" s="126"/>
      <c r="G931" s="129"/>
      <c r="H931" s="129"/>
      <c r="I931" s="187"/>
      <c r="L931" s="129"/>
      <c r="M931" s="129"/>
      <c r="N931" s="129"/>
      <c r="O931" s="126"/>
      <c r="Q931" s="134"/>
      <c r="R931" s="126"/>
      <c r="S931" s="131"/>
      <c r="T931" s="132"/>
      <c r="AA931" s="134"/>
      <c r="AB931" s="131"/>
      <c r="AC931" s="126"/>
      <c r="AD931" s="134"/>
      <c r="AF931" s="137"/>
      <c r="AG931" s="126"/>
      <c r="AH931" s="126"/>
      <c r="AI931" s="134"/>
      <c r="AK931" s="126"/>
      <c r="AM931" s="182"/>
    </row>
    <row r="932" spans="1:39" ht="18.75" customHeight="1">
      <c r="A932" s="131"/>
      <c r="B932" s="125"/>
      <c r="C932" s="126"/>
      <c r="D932" s="126"/>
      <c r="G932" s="129"/>
      <c r="H932" s="129"/>
      <c r="I932" s="187"/>
      <c r="L932" s="129"/>
      <c r="M932" s="129"/>
      <c r="N932" s="129"/>
      <c r="O932" s="126"/>
      <c r="Q932" s="134"/>
      <c r="R932" s="126"/>
      <c r="S932" s="131"/>
      <c r="T932" s="132"/>
      <c r="AA932" s="134"/>
      <c r="AB932" s="131"/>
      <c r="AC932" s="126"/>
      <c r="AD932" s="134"/>
      <c r="AF932" s="137"/>
      <c r="AG932" s="126"/>
      <c r="AH932" s="126"/>
      <c r="AI932" s="134"/>
      <c r="AK932" s="126"/>
      <c r="AM932" s="182"/>
    </row>
    <row r="933" spans="1:39" ht="18.75" customHeight="1">
      <c r="A933" s="131"/>
      <c r="B933" s="125"/>
      <c r="C933" s="126"/>
      <c r="D933" s="126"/>
      <c r="G933" s="129"/>
      <c r="H933" s="129"/>
      <c r="I933" s="187"/>
      <c r="L933" s="129"/>
      <c r="M933" s="129"/>
      <c r="N933" s="129"/>
      <c r="O933" s="126"/>
      <c r="Q933" s="134"/>
      <c r="R933" s="126"/>
      <c r="S933" s="131"/>
      <c r="T933" s="132"/>
      <c r="AA933" s="134"/>
      <c r="AB933" s="131"/>
      <c r="AC933" s="126"/>
      <c r="AD933" s="134"/>
      <c r="AF933" s="137"/>
      <c r="AG933" s="126"/>
      <c r="AH933" s="126"/>
      <c r="AI933" s="134"/>
      <c r="AK933" s="126"/>
      <c r="AM933" s="182"/>
    </row>
    <row r="934" spans="1:39" ht="18.75" customHeight="1">
      <c r="A934" s="131"/>
      <c r="B934" s="125"/>
      <c r="C934" s="126"/>
      <c r="D934" s="126"/>
      <c r="G934" s="129"/>
      <c r="H934" s="129"/>
      <c r="I934" s="187"/>
      <c r="L934" s="129"/>
      <c r="M934" s="129"/>
      <c r="N934" s="129"/>
      <c r="O934" s="126"/>
      <c r="Q934" s="134"/>
      <c r="R934" s="126"/>
      <c r="S934" s="131"/>
      <c r="T934" s="132"/>
      <c r="AA934" s="134"/>
      <c r="AB934" s="131"/>
      <c r="AC934" s="126"/>
      <c r="AD934" s="134"/>
      <c r="AF934" s="137"/>
      <c r="AG934" s="126"/>
      <c r="AH934" s="126"/>
      <c r="AI934" s="134"/>
      <c r="AK934" s="126"/>
      <c r="AM934" s="182"/>
    </row>
    <row r="935" spans="1:39" ht="18.75" customHeight="1">
      <c r="A935" s="131"/>
      <c r="B935" s="125"/>
      <c r="C935" s="126"/>
      <c r="D935" s="126"/>
      <c r="G935" s="129"/>
      <c r="H935" s="129"/>
      <c r="I935" s="187"/>
      <c r="L935" s="129"/>
      <c r="M935" s="129"/>
      <c r="N935" s="129"/>
      <c r="O935" s="126"/>
      <c r="Q935" s="134"/>
      <c r="R935" s="126"/>
      <c r="S935" s="131"/>
      <c r="T935" s="132"/>
      <c r="AA935" s="134"/>
      <c r="AB935" s="131"/>
      <c r="AC935" s="126"/>
      <c r="AD935" s="134"/>
      <c r="AF935" s="137"/>
      <c r="AG935" s="126"/>
      <c r="AH935" s="126"/>
      <c r="AI935" s="134"/>
      <c r="AK935" s="126"/>
      <c r="AM935" s="182"/>
    </row>
    <row r="936" spans="1:39" ht="18.75" customHeight="1">
      <c r="A936" s="131"/>
      <c r="B936" s="125"/>
      <c r="C936" s="126"/>
      <c r="D936" s="126"/>
      <c r="G936" s="129"/>
      <c r="H936" s="129"/>
      <c r="I936" s="187"/>
      <c r="L936" s="129"/>
      <c r="M936" s="129"/>
      <c r="N936" s="129"/>
      <c r="O936" s="126"/>
      <c r="Q936" s="134"/>
      <c r="R936" s="126"/>
      <c r="S936" s="131"/>
      <c r="T936" s="132"/>
      <c r="AA936" s="134"/>
      <c r="AB936" s="131"/>
      <c r="AC936" s="126"/>
      <c r="AD936" s="134"/>
      <c r="AF936" s="137"/>
      <c r="AG936" s="126"/>
      <c r="AH936" s="126"/>
      <c r="AI936" s="134"/>
      <c r="AK936" s="126"/>
      <c r="AM936" s="182"/>
    </row>
    <row r="937" spans="1:39" ht="18.75" customHeight="1">
      <c r="A937" s="131"/>
      <c r="B937" s="125"/>
      <c r="C937" s="126"/>
      <c r="D937" s="126"/>
      <c r="G937" s="129"/>
      <c r="H937" s="129"/>
      <c r="I937" s="187"/>
      <c r="L937" s="129"/>
      <c r="M937" s="129"/>
      <c r="N937" s="129"/>
      <c r="O937" s="126"/>
      <c r="Q937" s="134"/>
      <c r="R937" s="126"/>
      <c r="S937" s="131"/>
      <c r="T937" s="132"/>
      <c r="AA937" s="134"/>
      <c r="AB937" s="131"/>
      <c r="AC937" s="126"/>
      <c r="AD937" s="134"/>
      <c r="AF937" s="137"/>
      <c r="AG937" s="126"/>
      <c r="AH937" s="126"/>
      <c r="AI937" s="134"/>
      <c r="AK937" s="126"/>
      <c r="AM937" s="182"/>
    </row>
    <row r="938" spans="1:39" ht="18.75" customHeight="1">
      <c r="A938" s="131"/>
      <c r="B938" s="125"/>
      <c r="C938" s="126"/>
      <c r="D938" s="126"/>
      <c r="G938" s="129"/>
      <c r="H938" s="129"/>
      <c r="I938" s="187"/>
      <c r="L938" s="129"/>
      <c r="M938" s="129"/>
      <c r="N938" s="129"/>
      <c r="O938" s="126"/>
      <c r="Q938" s="134"/>
      <c r="R938" s="126"/>
      <c r="S938" s="131"/>
      <c r="T938" s="132"/>
      <c r="AA938" s="134"/>
      <c r="AB938" s="131"/>
      <c r="AC938" s="126"/>
      <c r="AD938" s="134"/>
      <c r="AF938" s="137"/>
      <c r="AG938" s="126"/>
      <c r="AH938" s="126"/>
      <c r="AI938" s="134"/>
      <c r="AK938" s="126"/>
      <c r="AM938" s="182"/>
    </row>
    <row r="939" spans="1:39" ht="18.75" customHeight="1">
      <c r="A939" s="131"/>
      <c r="B939" s="125"/>
      <c r="C939" s="126"/>
      <c r="D939" s="126"/>
      <c r="G939" s="129"/>
      <c r="H939" s="129"/>
      <c r="I939" s="187"/>
      <c r="L939" s="129"/>
      <c r="M939" s="129"/>
      <c r="N939" s="129"/>
      <c r="O939" s="126"/>
      <c r="Q939" s="134"/>
      <c r="R939" s="126"/>
      <c r="S939" s="131"/>
      <c r="T939" s="132"/>
      <c r="AA939" s="134"/>
      <c r="AB939" s="131"/>
      <c r="AC939" s="126"/>
      <c r="AD939" s="134"/>
      <c r="AF939" s="137"/>
      <c r="AG939" s="126"/>
      <c r="AH939" s="126"/>
      <c r="AI939" s="134"/>
      <c r="AK939" s="126"/>
      <c r="AM939" s="182"/>
    </row>
    <row r="940" spans="1:39" ht="18.75" customHeight="1">
      <c r="A940" s="131"/>
      <c r="B940" s="125"/>
      <c r="C940" s="126"/>
      <c r="D940" s="126"/>
      <c r="G940" s="129"/>
      <c r="H940" s="129"/>
      <c r="I940" s="187"/>
      <c r="L940" s="129"/>
      <c r="M940" s="129"/>
      <c r="N940" s="129"/>
      <c r="O940" s="126"/>
      <c r="Q940" s="134"/>
      <c r="R940" s="126"/>
      <c r="S940" s="131"/>
      <c r="T940" s="132"/>
      <c r="AA940" s="134"/>
      <c r="AB940" s="131"/>
      <c r="AC940" s="126"/>
      <c r="AD940" s="134"/>
      <c r="AF940" s="137"/>
      <c r="AG940" s="126"/>
      <c r="AH940" s="126"/>
      <c r="AI940" s="134"/>
      <c r="AK940" s="126"/>
      <c r="AM940" s="182"/>
    </row>
    <row r="941" spans="1:39" ht="18.75" customHeight="1">
      <c r="A941" s="131"/>
      <c r="B941" s="125"/>
      <c r="C941" s="126"/>
      <c r="D941" s="126"/>
      <c r="G941" s="129"/>
      <c r="H941" s="129"/>
      <c r="I941" s="187"/>
      <c r="L941" s="129"/>
      <c r="M941" s="129"/>
      <c r="N941" s="129"/>
      <c r="O941" s="126"/>
      <c r="Q941" s="134"/>
      <c r="R941" s="126"/>
      <c r="S941" s="131"/>
      <c r="T941" s="132"/>
      <c r="AA941" s="134"/>
      <c r="AB941" s="131"/>
      <c r="AC941" s="126"/>
      <c r="AD941" s="134"/>
      <c r="AF941" s="137"/>
      <c r="AG941" s="126"/>
      <c r="AH941" s="126"/>
      <c r="AI941" s="134"/>
      <c r="AK941" s="126"/>
      <c r="AM941" s="182"/>
    </row>
    <row r="942" spans="1:39" ht="18.75" customHeight="1">
      <c r="A942" s="131"/>
      <c r="B942" s="125"/>
      <c r="C942" s="126"/>
      <c r="D942" s="126"/>
      <c r="G942" s="129"/>
      <c r="H942" s="129"/>
      <c r="I942" s="187"/>
      <c r="L942" s="129"/>
      <c r="M942" s="129"/>
      <c r="N942" s="129"/>
      <c r="O942" s="126"/>
      <c r="Q942" s="134"/>
      <c r="R942" s="126"/>
      <c r="S942" s="131"/>
      <c r="T942" s="132"/>
      <c r="AA942" s="134"/>
      <c r="AB942" s="131"/>
      <c r="AC942" s="126"/>
      <c r="AD942" s="134"/>
      <c r="AF942" s="137"/>
      <c r="AG942" s="126"/>
      <c r="AH942" s="126"/>
      <c r="AI942" s="134"/>
      <c r="AK942" s="126"/>
      <c r="AM942" s="182"/>
    </row>
    <row r="943" spans="1:39" ht="18.75" customHeight="1">
      <c r="A943" s="131"/>
      <c r="B943" s="125"/>
      <c r="C943" s="126"/>
      <c r="D943" s="126"/>
      <c r="G943" s="129"/>
      <c r="H943" s="129"/>
      <c r="I943" s="187"/>
      <c r="L943" s="129"/>
      <c r="M943" s="129"/>
      <c r="N943" s="129"/>
      <c r="O943" s="126"/>
      <c r="Q943" s="134"/>
      <c r="R943" s="126"/>
      <c r="S943" s="131"/>
      <c r="T943" s="132"/>
      <c r="AA943" s="134"/>
      <c r="AB943" s="131"/>
      <c r="AC943" s="126"/>
      <c r="AD943" s="134"/>
      <c r="AF943" s="137"/>
      <c r="AG943" s="126"/>
      <c r="AH943" s="126"/>
      <c r="AI943" s="134"/>
      <c r="AK943" s="126"/>
      <c r="AM943" s="182"/>
    </row>
    <row r="944" spans="1:39" ht="18.75" customHeight="1">
      <c r="A944" s="131"/>
      <c r="B944" s="125"/>
      <c r="C944" s="126"/>
      <c r="D944" s="126"/>
      <c r="G944" s="129"/>
      <c r="H944" s="129"/>
      <c r="I944" s="187"/>
      <c r="L944" s="129"/>
      <c r="M944" s="129"/>
      <c r="N944" s="129"/>
      <c r="O944" s="126"/>
      <c r="Q944" s="134"/>
      <c r="R944" s="126"/>
      <c r="S944" s="131"/>
      <c r="T944" s="132"/>
      <c r="AA944" s="134"/>
      <c r="AB944" s="131"/>
      <c r="AC944" s="126"/>
      <c r="AD944" s="134"/>
      <c r="AF944" s="137"/>
      <c r="AG944" s="126"/>
      <c r="AH944" s="126"/>
      <c r="AI944" s="134"/>
      <c r="AK944" s="126"/>
      <c r="AM944" s="182"/>
    </row>
    <row r="945" spans="1:39" ht="18.75" customHeight="1">
      <c r="A945" s="131"/>
      <c r="B945" s="125"/>
      <c r="C945" s="126"/>
      <c r="D945" s="126"/>
      <c r="G945" s="129"/>
      <c r="H945" s="129"/>
      <c r="I945" s="187"/>
      <c r="L945" s="129"/>
      <c r="M945" s="129"/>
      <c r="N945" s="129"/>
      <c r="O945" s="126"/>
      <c r="Q945" s="134"/>
      <c r="R945" s="126"/>
      <c r="S945" s="131"/>
      <c r="T945" s="132"/>
      <c r="AA945" s="134"/>
      <c r="AB945" s="131"/>
      <c r="AC945" s="126"/>
      <c r="AD945" s="134"/>
      <c r="AF945" s="137"/>
      <c r="AG945" s="126"/>
      <c r="AH945" s="126"/>
      <c r="AI945" s="134"/>
      <c r="AK945" s="126"/>
      <c r="AM945" s="182"/>
    </row>
    <row r="946" spans="1:39" ht="18.75" customHeight="1">
      <c r="A946" s="131"/>
      <c r="B946" s="125"/>
      <c r="C946" s="126"/>
      <c r="D946" s="126"/>
      <c r="G946" s="129"/>
      <c r="H946" s="129"/>
      <c r="I946" s="187"/>
      <c r="L946" s="129"/>
      <c r="M946" s="129"/>
      <c r="N946" s="129"/>
      <c r="O946" s="126"/>
      <c r="Q946" s="134"/>
      <c r="R946" s="126"/>
      <c r="S946" s="131"/>
      <c r="T946" s="132"/>
      <c r="AA946" s="134"/>
      <c r="AB946" s="131"/>
      <c r="AC946" s="126"/>
      <c r="AD946" s="134"/>
      <c r="AF946" s="137"/>
      <c r="AG946" s="126"/>
      <c r="AH946" s="126"/>
      <c r="AI946" s="134"/>
      <c r="AK946" s="126"/>
      <c r="AM946" s="182"/>
    </row>
    <row r="947" spans="1:39" ht="18.75" customHeight="1">
      <c r="A947" s="131"/>
      <c r="B947" s="125"/>
      <c r="C947" s="126"/>
      <c r="D947" s="126"/>
      <c r="G947" s="129"/>
      <c r="H947" s="129"/>
      <c r="I947" s="187"/>
      <c r="L947" s="129"/>
      <c r="M947" s="129"/>
      <c r="N947" s="129"/>
      <c r="O947" s="126"/>
      <c r="Q947" s="134"/>
      <c r="R947" s="126"/>
      <c r="S947" s="131"/>
      <c r="T947" s="132"/>
      <c r="AA947" s="134"/>
      <c r="AB947" s="131"/>
      <c r="AC947" s="126"/>
      <c r="AD947" s="134"/>
      <c r="AF947" s="137"/>
      <c r="AG947" s="126"/>
      <c r="AH947" s="126"/>
      <c r="AI947" s="134"/>
      <c r="AK947" s="126"/>
      <c r="AM947" s="182"/>
    </row>
    <row r="948" spans="1:39" ht="18.75" customHeight="1">
      <c r="A948" s="131"/>
      <c r="B948" s="125"/>
      <c r="C948" s="126"/>
      <c r="D948" s="126"/>
      <c r="G948" s="129"/>
      <c r="H948" s="129"/>
      <c r="I948" s="187"/>
      <c r="L948" s="129"/>
      <c r="M948" s="129"/>
      <c r="N948" s="129"/>
      <c r="O948" s="126"/>
      <c r="Q948" s="134"/>
      <c r="R948" s="126"/>
      <c r="S948" s="131"/>
      <c r="T948" s="132"/>
      <c r="AA948" s="134"/>
      <c r="AB948" s="131"/>
      <c r="AC948" s="126"/>
      <c r="AD948" s="134"/>
      <c r="AF948" s="137"/>
      <c r="AG948" s="126"/>
      <c r="AH948" s="126"/>
      <c r="AI948" s="134"/>
      <c r="AK948" s="126"/>
      <c r="AM948" s="182"/>
    </row>
    <row r="949" spans="1:39" ht="18.75" customHeight="1">
      <c r="A949" s="131"/>
      <c r="B949" s="125"/>
      <c r="C949" s="126"/>
      <c r="D949" s="126"/>
      <c r="G949" s="129"/>
      <c r="H949" s="129"/>
      <c r="I949" s="187"/>
      <c r="L949" s="129"/>
      <c r="M949" s="129"/>
      <c r="N949" s="129"/>
      <c r="O949" s="126"/>
      <c r="Q949" s="134"/>
      <c r="R949" s="126"/>
      <c r="S949" s="131"/>
      <c r="T949" s="132"/>
      <c r="AA949" s="134"/>
      <c r="AB949" s="131"/>
      <c r="AC949" s="126"/>
      <c r="AD949" s="134"/>
      <c r="AF949" s="137"/>
      <c r="AG949" s="126"/>
      <c r="AH949" s="126"/>
      <c r="AI949" s="134"/>
      <c r="AK949" s="126"/>
      <c r="AM949" s="182"/>
    </row>
    <row r="950" spans="1:39" ht="18.75" customHeight="1">
      <c r="A950" s="131"/>
      <c r="B950" s="125"/>
      <c r="C950" s="126"/>
      <c r="D950" s="126"/>
      <c r="G950" s="129"/>
      <c r="H950" s="129"/>
      <c r="I950" s="187"/>
      <c r="L950" s="129"/>
      <c r="M950" s="129"/>
      <c r="N950" s="129"/>
      <c r="O950" s="126"/>
      <c r="Q950" s="134"/>
      <c r="R950" s="126"/>
      <c r="S950" s="131"/>
      <c r="T950" s="132"/>
      <c r="AA950" s="134"/>
      <c r="AB950" s="131"/>
      <c r="AC950" s="126"/>
      <c r="AD950" s="134"/>
      <c r="AF950" s="137"/>
      <c r="AG950" s="126"/>
      <c r="AH950" s="126"/>
      <c r="AI950" s="134"/>
      <c r="AK950" s="126"/>
      <c r="AM950" s="182"/>
    </row>
    <row r="951" spans="1:39" ht="18.75" customHeight="1">
      <c r="A951" s="131"/>
      <c r="B951" s="125"/>
      <c r="C951" s="126"/>
      <c r="D951" s="126"/>
      <c r="G951" s="129"/>
      <c r="H951" s="129"/>
      <c r="I951" s="187"/>
      <c r="L951" s="129"/>
      <c r="M951" s="129"/>
      <c r="N951" s="129"/>
      <c r="O951" s="126"/>
      <c r="Q951" s="134"/>
      <c r="R951" s="126"/>
      <c r="S951" s="131"/>
      <c r="T951" s="132"/>
      <c r="AA951" s="134"/>
      <c r="AB951" s="131"/>
      <c r="AC951" s="126"/>
      <c r="AD951" s="134"/>
      <c r="AF951" s="137"/>
      <c r="AG951" s="126"/>
      <c r="AH951" s="126"/>
      <c r="AI951" s="134"/>
      <c r="AK951" s="126"/>
      <c r="AM951" s="182"/>
    </row>
    <row r="952" spans="1:39" ht="18.75" customHeight="1">
      <c r="A952" s="131"/>
      <c r="B952" s="125"/>
      <c r="C952" s="126"/>
      <c r="D952" s="126"/>
      <c r="G952" s="129"/>
      <c r="H952" s="129"/>
      <c r="I952" s="187"/>
      <c r="L952" s="129"/>
      <c r="M952" s="129"/>
      <c r="N952" s="129"/>
      <c r="O952" s="126"/>
      <c r="Q952" s="134"/>
      <c r="R952" s="126"/>
      <c r="S952" s="131"/>
      <c r="T952" s="132"/>
      <c r="AA952" s="134"/>
      <c r="AB952" s="131"/>
      <c r="AC952" s="126"/>
      <c r="AD952" s="134"/>
      <c r="AF952" s="137"/>
      <c r="AG952" s="126"/>
      <c r="AH952" s="126"/>
      <c r="AI952" s="134"/>
      <c r="AK952" s="126"/>
      <c r="AM952" s="182"/>
    </row>
    <row r="953" spans="1:39" ht="18.75" customHeight="1">
      <c r="A953" s="131"/>
      <c r="B953" s="125"/>
      <c r="C953" s="126"/>
      <c r="D953" s="126"/>
      <c r="G953" s="129"/>
      <c r="H953" s="129"/>
      <c r="I953" s="187"/>
      <c r="L953" s="129"/>
      <c r="M953" s="129"/>
      <c r="N953" s="129"/>
      <c r="O953" s="126"/>
      <c r="Q953" s="134"/>
      <c r="R953" s="126"/>
      <c r="S953" s="131"/>
      <c r="T953" s="132"/>
      <c r="AA953" s="134"/>
      <c r="AB953" s="131"/>
      <c r="AC953" s="126"/>
      <c r="AD953" s="134"/>
      <c r="AF953" s="137"/>
      <c r="AG953" s="126"/>
      <c r="AH953" s="126"/>
      <c r="AI953" s="134"/>
      <c r="AK953" s="126"/>
      <c r="AM953" s="182"/>
    </row>
    <row r="954" spans="1:39" ht="18.75" customHeight="1">
      <c r="A954" s="131"/>
      <c r="B954" s="125"/>
      <c r="C954" s="126"/>
      <c r="D954" s="126"/>
      <c r="G954" s="129"/>
      <c r="H954" s="129"/>
      <c r="I954" s="187"/>
      <c r="L954" s="129"/>
      <c r="M954" s="129"/>
      <c r="N954" s="129"/>
      <c r="O954" s="126"/>
      <c r="Q954" s="134"/>
      <c r="R954" s="126"/>
      <c r="S954" s="131"/>
      <c r="T954" s="132"/>
      <c r="AA954" s="134"/>
      <c r="AB954" s="131"/>
      <c r="AC954" s="126"/>
      <c r="AD954" s="134"/>
      <c r="AF954" s="137"/>
      <c r="AG954" s="126"/>
      <c r="AH954" s="126"/>
      <c r="AI954" s="134"/>
      <c r="AK954" s="126"/>
      <c r="AM954" s="182"/>
    </row>
    <row r="955" spans="1:39" ht="18.75" customHeight="1">
      <c r="A955" s="131"/>
      <c r="B955" s="125"/>
      <c r="C955" s="126"/>
      <c r="D955" s="126"/>
      <c r="G955" s="129"/>
      <c r="H955" s="129"/>
      <c r="I955" s="187"/>
      <c r="L955" s="129"/>
      <c r="M955" s="129"/>
      <c r="N955" s="129"/>
      <c r="O955" s="126"/>
      <c r="Q955" s="134"/>
      <c r="R955" s="126"/>
      <c r="S955" s="131"/>
      <c r="T955" s="132"/>
      <c r="AA955" s="134"/>
      <c r="AB955" s="131"/>
      <c r="AC955" s="126"/>
      <c r="AD955" s="134"/>
      <c r="AF955" s="137"/>
      <c r="AG955" s="126"/>
      <c r="AH955" s="126"/>
      <c r="AI955" s="134"/>
      <c r="AK955" s="126"/>
      <c r="AM955" s="182"/>
    </row>
    <row r="956" spans="1:39" ht="18.75" customHeight="1">
      <c r="A956" s="131"/>
      <c r="B956" s="125"/>
      <c r="C956" s="126"/>
      <c r="D956" s="126"/>
      <c r="G956" s="129"/>
      <c r="H956" s="129"/>
      <c r="I956" s="187"/>
      <c r="L956" s="129"/>
      <c r="M956" s="129"/>
      <c r="N956" s="129"/>
      <c r="O956" s="126"/>
      <c r="Q956" s="134"/>
      <c r="R956" s="126"/>
      <c r="S956" s="131"/>
      <c r="T956" s="132"/>
      <c r="AA956" s="134"/>
      <c r="AB956" s="131"/>
      <c r="AC956" s="126"/>
      <c r="AD956" s="134"/>
      <c r="AF956" s="137"/>
      <c r="AG956" s="126"/>
      <c r="AH956" s="126"/>
      <c r="AI956" s="134"/>
      <c r="AK956" s="126"/>
      <c r="AM956" s="182"/>
    </row>
    <row r="957" spans="1:39" ht="18.75" customHeight="1">
      <c r="A957" s="131"/>
      <c r="B957" s="125"/>
      <c r="C957" s="126"/>
      <c r="D957" s="126"/>
      <c r="G957" s="129"/>
      <c r="H957" s="129"/>
      <c r="I957" s="187"/>
      <c r="L957" s="129"/>
      <c r="M957" s="129"/>
      <c r="N957" s="129"/>
      <c r="O957" s="126"/>
      <c r="Q957" s="134"/>
      <c r="R957" s="126"/>
      <c r="S957" s="131"/>
      <c r="T957" s="132"/>
      <c r="AA957" s="134"/>
      <c r="AB957" s="131"/>
      <c r="AC957" s="126"/>
      <c r="AD957" s="134"/>
      <c r="AF957" s="137"/>
      <c r="AG957" s="126"/>
      <c r="AH957" s="126"/>
      <c r="AI957" s="134"/>
      <c r="AK957" s="126"/>
      <c r="AM957" s="182"/>
    </row>
    <row r="958" spans="1:39" ht="18.75" customHeight="1">
      <c r="A958" s="131"/>
      <c r="B958" s="125"/>
      <c r="C958" s="126"/>
      <c r="D958" s="126"/>
      <c r="G958" s="129"/>
      <c r="H958" s="129"/>
      <c r="I958" s="187"/>
      <c r="L958" s="129"/>
      <c r="M958" s="129"/>
      <c r="N958" s="129"/>
      <c r="O958" s="126"/>
      <c r="Q958" s="134"/>
      <c r="R958" s="126"/>
      <c r="S958" s="131"/>
      <c r="T958" s="132"/>
      <c r="AA958" s="134"/>
      <c r="AB958" s="131"/>
      <c r="AC958" s="126"/>
      <c r="AD958" s="134"/>
      <c r="AF958" s="137"/>
      <c r="AG958" s="126"/>
      <c r="AH958" s="126"/>
      <c r="AI958" s="134"/>
      <c r="AK958" s="126"/>
      <c r="AM958" s="182"/>
    </row>
    <row r="959" spans="1:39" ht="18.75" customHeight="1">
      <c r="A959" s="131"/>
      <c r="B959" s="125"/>
      <c r="C959" s="126"/>
      <c r="D959" s="126"/>
      <c r="G959" s="129"/>
      <c r="H959" s="129"/>
      <c r="I959" s="187"/>
      <c r="L959" s="129"/>
      <c r="M959" s="129"/>
      <c r="N959" s="129"/>
      <c r="O959" s="126"/>
      <c r="Q959" s="134"/>
      <c r="R959" s="126"/>
      <c r="S959" s="131"/>
      <c r="T959" s="132"/>
      <c r="AA959" s="134"/>
      <c r="AB959" s="131"/>
      <c r="AC959" s="126"/>
      <c r="AD959" s="134"/>
      <c r="AF959" s="137"/>
      <c r="AG959" s="126"/>
      <c r="AH959" s="126"/>
      <c r="AI959" s="134"/>
      <c r="AK959" s="126"/>
      <c r="AM959" s="182"/>
    </row>
    <row r="960" spans="1:39" ht="18.75" customHeight="1">
      <c r="A960" s="131"/>
      <c r="B960" s="125"/>
      <c r="C960" s="126"/>
      <c r="D960" s="126"/>
      <c r="G960" s="129"/>
      <c r="H960" s="129"/>
      <c r="I960" s="187"/>
      <c r="L960" s="129"/>
      <c r="M960" s="129"/>
      <c r="N960" s="129"/>
      <c r="O960" s="126"/>
      <c r="Q960" s="134"/>
      <c r="R960" s="126"/>
      <c r="S960" s="131"/>
      <c r="T960" s="132"/>
      <c r="AA960" s="134"/>
      <c r="AB960" s="131"/>
      <c r="AC960" s="126"/>
      <c r="AD960" s="134"/>
      <c r="AF960" s="137"/>
      <c r="AG960" s="126"/>
      <c r="AH960" s="126"/>
      <c r="AI960" s="134"/>
      <c r="AK960" s="126"/>
      <c r="AM960" s="182"/>
    </row>
    <row r="961" spans="1:39" ht="18.75" customHeight="1">
      <c r="A961" s="131"/>
      <c r="B961" s="125"/>
      <c r="C961" s="126"/>
      <c r="D961" s="126"/>
      <c r="G961" s="129"/>
      <c r="H961" s="129"/>
      <c r="I961" s="187"/>
      <c r="L961" s="129"/>
      <c r="M961" s="129"/>
      <c r="N961" s="129"/>
      <c r="O961" s="126"/>
      <c r="Q961" s="134"/>
      <c r="R961" s="126"/>
      <c r="S961" s="131"/>
      <c r="T961" s="132"/>
      <c r="AA961" s="134"/>
      <c r="AB961" s="131"/>
      <c r="AC961" s="126"/>
      <c r="AD961" s="134"/>
      <c r="AF961" s="137"/>
      <c r="AG961" s="126"/>
      <c r="AH961" s="126"/>
      <c r="AI961" s="134"/>
      <c r="AK961" s="126"/>
      <c r="AM961" s="182"/>
    </row>
    <row r="962" spans="1:39" ht="18.75" customHeight="1">
      <c r="A962" s="131"/>
      <c r="B962" s="125"/>
      <c r="C962" s="126"/>
      <c r="D962" s="126"/>
      <c r="G962" s="129"/>
      <c r="H962" s="129"/>
      <c r="I962" s="187"/>
      <c r="L962" s="129"/>
      <c r="M962" s="129"/>
      <c r="N962" s="129"/>
      <c r="O962" s="126"/>
      <c r="Q962" s="134"/>
      <c r="R962" s="126"/>
      <c r="S962" s="131"/>
      <c r="T962" s="132"/>
      <c r="AA962" s="134"/>
      <c r="AB962" s="131"/>
      <c r="AC962" s="126"/>
      <c r="AD962" s="134"/>
      <c r="AF962" s="137"/>
      <c r="AG962" s="126"/>
      <c r="AH962" s="126"/>
      <c r="AI962" s="134"/>
      <c r="AK962" s="126"/>
      <c r="AM962" s="182"/>
    </row>
    <row r="963" spans="1:39" ht="18.75" customHeight="1">
      <c r="A963" s="131"/>
      <c r="B963" s="125"/>
      <c r="C963" s="126"/>
      <c r="D963" s="126"/>
      <c r="G963" s="129"/>
      <c r="H963" s="129"/>
      <c r="I963" s="187"/>
      <c r="L963" s="129"/>
      <c r="M963" s="129"/>
      <c r="N963" s="129"/>
      <c r="O963" s="126"/>
      <c r="Q963" s="134"/>
      <c r="R963" s="126"/>
      <c r="S963" s="131"/>
      <c r="T963" s="132"/>
      <c r="AA963" s="134"/>
      <c r="AB963" s="131"/>
      <c r="AC963" s="126"/>
      <c r="AD963" s="134"/>
      <c r="AF963" s="137"/>
      <c r="AG963" s="126"/>
      <c r="AH963" s="126"/>
      <c r="AI963" s="134"/>
      <c r="AK963" s="126"/>
      <c r="AM963" s="182"/>
    </row>
    <row r="964" spans="1:39" ht="18.75" customHeight="1">
      <c r="A964" s="131"/>
      <c r="B964" s="125"/>
      <c r="C964" s="126"/>
      <c r="D964" s="126"/>
      <c r="G964" s="129"/>
      <c r="H964" s="129"/>
      <c r="I964" s="187"/>
      <c r="L964" s="129"/>
      <c r="M964" s="129"/>
      <c r="N964" s="129"/>
      <c r="O964" s="126"/>
      <c r="Q964" s="134"/>
      <c r="R964" s="126"/>
      <c r="S964" s="131"/>
      <c r="T964" s="132"/>
      <c r="AA964" s="134"/>
      <c r="AB964" s="131"/>
      <c r="AC964" s="126"/>
      <c r="AD964" s="134"/>
      <c r="AF964" s="137"/>
      <c r="AG964" s="126"/>
      <c r="AH964" s="126"/>
      <c r="AI964" s="134"/>
      <c r="AK964" s="126"/>
      <c r="AM964" s="182"/>
    </row>
    <row r="965" spans="1:39" ht="18.75" customHeight="1">
      <c r="A965" s="131"/>
      <c r="B965" s="125"/>
      <c r="C965" s="126"/>
      <c r="D965" s="126"/>
      <c r="G965" s="129"/>
      <c r="H965" s="129"/>
      <c r="I965" s="187"/>
      <c r="L965" s="129"/>
      <c r="M965" s="129"/>
      <c r="N965" s="129"/>
      <c r="O965" s="126"/>
      <c r="Q965" s="134"/>
      <c r="R965" s="126"/>
      <c r="S965" s="131"/>
      <c r="T965" s="132"/>
      <c r="AA965" s="134"/>
      <c r="AB965" s="131"/>
      <c r="AC965" s="126"/>
      <c r="AD965" s="134"/>
      <c r="AF965" s="137"/>
      <c r="AG965" s="126"/>
      <c r="AH965" s="126"/>
      <c r="AI965" s="134"/>
      <c r="AK965" s="126"/>
      <c r="AM965" s="182"/>
    </row>
    <row r="966" spans="1:39" ht="18.75" customHeight="1">
      <c r="A966" s="131"/>
      <c r="B966" s="125"/>
      <c r="C966" s="126"/>
      <c r="D966" s="126"/>
      <c r="G966" s="129"/>
      <c r="H966" s="129"/>
      <c r="I966" s="187"/>
      <c r="L966" s="129"/>
      <c r="M966" s="129"/>
      <c r="N966" s="129"/>
      <c r="O966" s="126"/>
      <c r="Q966" s="134"/>
      <c r="R966" s="126"/>
      <c r="S966" s="131"/>
      <c r="T966" s="132"/>
      <c r="AA966" s="134"/>
      <c r="AB966" s="131"/>
      <c r="AC966" s="126"/>
      <c r="AD966" s="134"/>
      <c r="AF966" s="137"/>
      <c r="AG966" s="126"/>
      <c r="AH966" s="126"/>
      <c r="AI966" s="134"/>
      <c r="AK966" s="126"/>
      <c r="AM966" s="182"/>
    </row>
    <row r="967" spans="1:39" ht="18.75" customHeight="1">
      <c r="A967" s="131"/>
      <c r="B967" s="125"/>
      <c r="C967" s="126"/>
      <c r="D967" s="126"/>
      <c r="G967" s="129"/>
      <c r="H967" s="129"/>
      <c r="I967" s="187"/>
      <c r="L967" s="129"/>
      <c r="M967" s="129"/>
      <c r="N967" s="129"/>
      <c r="O967" s="126"/>
      <c r="Q967" s="134"/>
      <c r="R967" s="126"/>
      <c r="S967" s="131"/>
      <c r="T967" s="132"/>
      <c r="AA967" s="134"/>
      <c r="AB967" s="131"/>
      <c r="AC967" s="126"/>
      <c r="AD967" s="134"/>
      <c r="AF967" s="137"/>
      <c r="AG967" s="126"/>
      <c r="AH967" s="126"/>
      <c r="AI967" s="134"/>
      <c r="AK967" s="126"/>
      <c r="AM967" s="182"/>
    </row>
    <row r="968" spans="1:39" ht="18.75" customHeight="1">
      <c r="A968" s="131"/>
      <c r="B968" s="125"/>
      <c r="C968" s="126"/>
      <c r="D968" s="126"/>
      <c r="G968" s="129"/>
      <c r="H968" s="129"/>
      <c r="I968" s="187"/>
      <c r="L968" s="129"/>
      <c r="M968" s="129"/>
      <c r="N968" s="129"/>
      <c r="O968" s="126"/>
      <c r="Q968" s="134"/>
      <c r="R968" s="126"/>
      <c r="S968" s="131"/>
      <c r="T968" s="132"/>
      <c r="AA968" s="134"/>
      <c r="AB968" s="131"/>
      <c r="AC968" s="126"/>
      <c r="AD968" s="134"/>
      <c r="AF968" s="137"/>
      <c r="AG968" s="126"/>
      <c r="AH968" s="126"/>
      <c r="AI968" s="134"/>
      <c r="AK968" s="126"/>
      <c r="AM968" s="182"/>
    </row>
    <row r="969" spans="1:39" ht="18.75" customHeight="1">
      <c r="A969" s="131"/>
      <c r="B969" s="125"/>
      <c r="C969" s="126"/>
      <c r="D969" s="126"/>
      <c r="G969" s="129"/>
      <c r="H969" s="129"/>
      <c r="I969" s="187"/>
      <c r="L969" s="129"/>
      <c r="M969" s="129"/>
      <c r="N969" s="129"/>
      <c r="O969" s="126"/>
      <c r="Q969" s="134"/>
      <c r="R969" s="126"/>
      <c r="S969" s="131"/>
      <c r="T969" s="132"/>
      <c r="AA969" s="134"/>
      <c r="AB969" s="131"/>
      <c r="AC969" s="126"/>
      <c r="AD969" s="134"/>
      <c r="AF969" s="137"/>
      <c r="AG969" s="126"/>
      <c r="AH969" s="126"/>
      <c r="AI969" s="134"/>
      <c r="AK969" s="126"/>
      <c r="AM969" s="182"/>
    </row>
    <row r="970" spans="1:39" ht="18.75" customHeight="1">
      <c r="A970" s="131"/>
      <c r="B970" s="125"/>
      <c r="C970" s="126"/>
      <c r="D970" s="126"/>
      <c r="G970" s="129"/>
      <c r="H970" s="129"/>
      <c r="I970" s="187"/>
      <c r="L970" s="129"/>
      <c r="M970" s="129"/>
      <c r="N970" s="129"/>
      <c r="O970" s="126"/>
      <c r="Q970" s="134"/>
      <c r="R970" s="126"/>
      <c r="S970" s="131"/>
      <c r="T970" s="132"/>
      <c r="AA970" s="134"/>
      <c r="AB970" s="131"/>
      <c r="AC970" s="126"/>
      <c r="AD970" s="134"/>
      <c r="AF970" s="137"/>
      <c r="AG970" s="126"/>
      <c r="AH970" s="126"/>
      <c r="AI970" s="134"/>
      <c r="AK970" s="126"/>
      <c r="AM970" s="182"/>
    </row>
    <row r="971" spans="1:39" ht="18.75" customHeight="1">
      <c r="A971" s="131"/>
      <c r="B971" s="125"/>
      <c r="C971" s="126"/>
      <c r="D971" s="126"/>
      <c r="G971" s="129"/>
      <c r="H971" s="129"/>
      <c r="I971" s="187"/>
      <c r="L971" s="129"/>
      <c r="M971" s="129"/>
      <c r="N971" s="129"/>
      <c r="O971" s="126"/>
      <c r="Q971" s="134"/>
      <c r="R971" s="126"/>
      <c r="S971" s="131"/>
      <c r="T971" s="132"/>
      <c r="AA971" s="134"/>
      <c r="AB971" s="131"/>
      <c r="AC971" s="126"/>
      <c r="AD971" s="134"/>
      <c r="AF971" s="137"/>
      <c r="AG971" s="126"/>
      <c r="AH971" s="126"/>
      <c r="AI971" s="134"/>
      <c r="AK971" s="126"/>
      <c r="AM971" s="182"/>
    </row>
    <row r="972" spans="1:39" ht="18.75" customHeight="1">
      <c r="A972" s="131"/>
      <c r="B972" s="125"/>
      <c r="C972" s="126"/>
      <c r="D972" s="126"/>
      <c r="G972" s="129"/>
      <c r="H972" s="129"/>
      <c r="I972" s="187"/>
      <c r="L972" s="129"/>
      <c r="M972" s="129"/>
      <c r="N972" s="129"/>
      <c r="O972" s="126"/>
      <c r="Q972" s="134"/>
      <c r="R972" s="126"/>
      <c r="S972" s="131"/>
      <c r="T972" s="132"/>
      <c r="AA972" s="134"/>
      <c r="AB972" s="131"/>
      <c r="AC972" s="126"/>
      <c r="AD972" s="134"/>
      <c r="AF972" s="137"/>
      <c r="AG972" s="126"/>
      <c r="AH972" s="126"/>
      <c r="AI972" s="134"/>
      <c r="AK972" s="126"/>
      <c r="AM972" s="182"/>
    </row>
    <row r="973" spans="1:39" ht="18.75" customHeight="1">
      <c r="A973" s="131"/>
      <c r="B973" s="125"/>
      <c r="C973" s="126"/>
      <c r="D973" s="126"/>
      <c r="G973" s="129"/>
      <c r="H973" s="129"/>
      <c r="I973" s="187"/>
      <c r="L973" s="129"/>
      <c r="M973" s="129"/>
      <c r="N973" s="129"/>
      <c r="O973" s="126"/>
      <c r="Q973" s="134"/>
      <c r="R973" s="126"/>
      <c r="S973" s="131"/>
      <c r="T973" s="132"/>
      <c r="AA973" s="134"/>
      <c r="AB973" s="131"/>
      <c r="AC973" s="126"/>
      <c r="AD973" s="134"/>
      <c r="AF973" s="137"/>
      <c r="AG973" s="126"/>
      <c r="AH973" s="126"/>
      <c r="AI973" s="134"/>
      <c r="AK973" s="126"/>
      <c r="AM973" s="182"/>
    </row>
    <row r="974" spans="1:39" ht="18.75" customHeight="1">
      <c r="A974" s="131"/>
      <c r="B974" s="125"/>
      <c r="C974" s="126"/>
      <c r="D974" s="126"/>
      <c r="G974" s="129"/>
      <c r="H974" s="129"/>
      <c r="I974" s="187"/>
      <c r="L974" s="129"/>
      <c r="M974" s="129"/>
      <c r="N974" s="129"/>
      <c r="O974" s="126"/>
      <c r="Q974" s="134"/>
      <c r="R974" s="126"/>
      <c r="S974" s="131"/>
      <c r="T974" s="132"/>
      <c r="AA974" s="134"/>
      <c r="AB974" s="131"/>
      <c r="AC974" s="126"/>
      <c r="AD974" s="134"/>
      <c r="AF974" s="137"/>
      <c r="AG974" s="126"/>
      <c r="AH974" s="126"/>
      <c r="AI974" s="134"/>
      <c r="AK974" s="126"/>
      <c r="AM974" s="182"/>
    </row>
    <row r="975" spans="1:39" ht="18.75" customHeight="1">
      <c r="A975" s="131"/>
      <c r="B975" s="125"/>
      <c r="C975" s="126"/>
      <c r="D975" s="126"/>
      <c r="G975" s="129"/>
      <c r="H975" s="129"/>
      <c r="I975" s="187"/>
      <c r="L975" s="129"/>
      <c r="M975" s="129"/>
      <c r="N975" s="129"/>
      <c r="O975" s="126"/>
      <c r="Q975" s="134"/>
      <c r="R975" s="126"/>
      <c r="S975" s="131"/>
      <c r="T975" s="132"/>
      <c r="AA975" s="134"/>
      <c r="AB975" s="131"/>
      <c r="AC975" s="126"/>
      <c r="AD975" s="134"/>
      <c r="AF975" s="137"/>
      <c r="AG975" s="126"/>
      <c r="AH975" s="126"/>
      <c r="AI975" s="134"/>
      <c r="AK975" s="126"/>
      <c r="AM975" s="182"/>
    </row>
    <row r="976" spans="1:39" ht="18.75" customHeight="1">
      <c r="A976" s="131"/>
      <c r="B976" s="125"/>
      <c r="C976" s="126"/>
      <c r="D976" s="126"/>
      <c r="G976" s="129"/>
      <c r="H976" s="129"/>
      <c r="I976" s="187"/>
      <c r="L976" s="129"/>
      <c r="M976" s="129"/>
      <c r="N976" s="129"/>
      <c r="O976" s="126"/>
      <c r="Q976" s="134"/>
      <c r="R976" s="126"/>
      <c r="S976" s="131"/>
      <c r="T976" s="132"/>
      <c r="AA976" s="134"/>
      <c r="AB976" s="131"/>
      <c r="AC976" s="126"/>
      <c r="AD976" s="134"/>
      <c r="AF976" s="137"/>
      <c r="AG976" s="126"/>
      <c r="AH976" s="126"/>
      <c r="AI976" s="134"/>
      <c r="AK976" s="126"/>
      <c r="AM976" s="182"/>
    </row>
    <row r="977" spans="1:39" ht="18.75" customHeight="1">
      <c r="A977" s="131"/>
      <c r="B977" s="125"/>
      <c r="C977" s="126"/>
      <c r="D977" s="126"/>
      <c r="G977" s="129"/>
      <c r="H977" s="129"/>
      <c r="I977" s="187"/>
      <c r="L977" s="129"/>
      <c r="M977" s="129"/>
      <c r="N977" s="129"/>
      <c r="O977" s="126"/>
      <c r="Q977" s="134"/>
      <c r="R977" s="126"/>
      <c r="S977" s="131"/>
      <c r="T977" s="132"/>
      <c r="AA977" s="134"/>
      <c r="AB977" s="131"/>
      <c r="AC977" s="126"/>
      <c r="AD977" s="134"/>
      <c r="AF977" s="137"/>
      <c r="AG977" s="126"/>
      <c r="AH977" s="126"/>
      <c r="AI977" s="134"/>
      <c r="AK977" s="126"/>
      <c r="AM977" s="182"/>
    </row>
    <row r="978" spans="1:39" ht="18.75" customHeight="1">
      <c r="A978" s="131"/>
      <c r="B978" s="125"/>
      <c r="C978" s="126"/>
      <c r="D978" s="126"/>
      <c r="G978" s="129"/>
      <c r="H978" s="129"/>
      <c r="I978" s="187"/>
      <c r="L978" s="129"/>
      <c r="M978" s="129"/>
      <c r="N978" s="129"/>
      <c r="O978" s="126"/>
      <c r="Q978" s="134"/>
      <c r="R978" s="126"/>
      <c r="S978" s="131"/>
      <c r="T978" s="132"/>
      <c r="AA978" s="134"/>
      <c r="AB978" s="131"/>
      <c r="AC978" s="126"/>
      <c r="AD978" s="134"/>
      <c r="AF978" s="137"/>
      <c r="AG978" s="126"/>
      <c r="AH978" s="126"/>
      <c r="AI978" s="134"/>
      <c r="AK978" s="126"/>
      <c r="AM978" s="182"/>
    </row>
    <row r="979" spans="1:39" ht="18.75" customHeight="1">
      <c r="A979" s="131"/>
      <c r="B979" s="125"/>
      <c r="C979" s="126"/>
      <c r="D979" s="126"/>
      <c r="G979" s="129"/>
      <c r="H979" s="129"/>
      <c r="I979" s="187"/>
      <c r="L979" s="129"/>
      <c r="M979" s="129"/>
      <c r="N979" s="129"/>
      <c r="O979" s="126"/>
      <c r="Q979" s="134"/>
      <c r="R979" s="126"/>
      <c r="S979" s="131"/>
      <c r="T979" s="132"/>
      <c r="AA979" s="134"/>
      <c r="AB979" s="131"/>
      <c r="AC979" s="126"/>
      <c r="AD979" s="134"/>
      <c r="AF979" s="137"/>
      <c r="AG979" s="126"/>
      <c r="AH979" s="126"/>
      <c r="AI979" s="134"/>
      <c r="AK979" s="126"/>
      <c r="AM979" s="182"/>
    </row>
    <row r="980" spans="1:39" ht="18.75" customHeight="1">
      <c r="A980" s="131"/>
      <c r="B980" s="125"/>
      <c r="C980" s="126"/>
      <c r="D980" s="126"/>
      <c r="G980" s="129"/>
      <c r="H980" s="129"/>
      <c r="I980" s="187"/>
      <c r="L980" s="129"/>
      <c r="M980" s="129"/>
      <c r="N980" s="129"/>
      <c r="O980" s="126"/>
      <c r="Q980" s="134"/>
      <c r="R980" s="126"/>
      <c r="S980" s="131"/>
      <c r="T980" s="132"/>
      <c r="AA980" s="134"/>
      <c r="AB980" s="131"/>
      <c r="AC980" s="126"/>
      <c r="AD980" s="134"/>
      <c r="AF980" s="137"/>
      <c r="AG980" s="126"/>
      <c r="AH980" s="126"/>
      <c r="AI980" s="134"/>
      <c r="AK980" s="126"/>
      <c r="AM980" s="182"/>
    </row>
    <row r="981" spans="1:39" ht="18.75" customHeight="1">
      <c r="A981" s="131"/>
      <c r="B981" s="125"/>
      <c r="C981" s="126"/>
      <c r="D981" s="126"/>
      <c r="G981" s="129"/>
      <c r="H981" s="129"/>
      <c r="I981" s="187"/>
      <c r="L981" s="129"/>
      <c r="M981" s="129"/>
      <c r="N981" s="129"/>
      <c r="O981" s="126"/>
      <c r="Q981" s="134"/>
      <c r="R981" s="126"/>
      <c r="S981" s="131"/>
      <c r="T981" s="132"/>
      <c r="AA981" s="134"/>
      <c r="AB981" s="131"/>
      <c r="AC981" s="126"/>
      <c r="AD981" s="134"/>
      <c r="AF981" s="137"/>
      <c r="AG981" s="126"/>
      <c r="AH981" s="126"/>
      <c r="AI981" s="134"/>
      <c r="AK981" s="126"/>
      <c r="AM981" s="182"/>
    </row>
    <row r="982" spans="1:39" ht="18.75" customHeight="1">
      <c r="A982" s="131"/>
      <c r="B982" s="125"/>
      <c r="C982" s="126"/>
      <c r="D982" s="126"/>
      <c r="G982" s="129"/>
      <c r="H982" s="129"/>
      <c r="I982" s="187"/>
      <c r="L982" s="129"/>
      <c r="M982" s="129"/>
      <c r="N982" s="129"/>
      <c r="O982" s="126"/>
      <c r="Q982" s="134"/>
      <c r="R982" s="126"/>
      <c r="S982" s="131"/>
      <c r="T982" s="132"/>
      <c r="AA982" s="134"/>
      <c r="AB982" s="131"/>
      <c r="AC982" s="126"/>
      <c r="AD982" s="134"/>
      <c r="AF982" s="137"/>
      <c r="AG982" s="126"/>
      <c r="AH982" s="126"/>
      <c r="AI982" s="134"/>
      <c r="AK982" s="126"/>
      <c r="AM982" s="182"/>
    </row>
    <row r="983" spans="1:39" ht="18.75" customHeight="1">
      <c r="A983" s="131"/>
      <c r="B983" s="125"/>
      <c r="C983" s="126"/>
      <c r="D983" s="126"/>
      <c r="G983" s="129"/>
      <c r="H983" s="129"/>
      <c r="I983" s="187"/>
      <c r="L983" s="129"/>
      <c r="M983" s="129"/>
      <c r="N983" s="129"/>
      <c r="O983" s="126"/>
      <c r="Q983" s="134"/>
      <c r="R983" s="126"/>
      <c r="S983" s="131"/>
      <c r="T983" s="132"/>
      <c r="AA983" s="134"/>
      <c r="AB983" s="131"/>
      <c r="AC983" s="126"/>
      <c r="AD983" s="134"/>
      <c r="AF983" s="137"/>
      <c r="AG983" s="126"/>
      <c r="AH983" s="126"/>
      <c r="AI983" s="134"/>
      <c r="AK983" s="126"/>
      <c r="AM983" s="182"/>
    </row>
    <row r="984" spans="1:39" ht="18.75" customHeight="1">
      <c r="A984" s="131"/>
      <c r="B984" s="125"/>
      <c r="C984" s="126"/>
      <c r="D984" s="126"/>
      <c r="G984" s="129"/>
      <c r="H984" s="129"/>
      <c r="I984" s="187"/>
      <c r="L984" s="129"/>
      <c r="M984" s="129"/>
      <c r="N984" s="129"/>
      <c r="O984" s="126"/>
      <c r="Q984" s="134"/>
      <c r="R984" s="126"/>
      <c r="S984" s="131"/>
      <c r="T984" s="132"/>
      <c r="AA984" s="134"/>
      <c r="AB984" s="131"/>
      <c r="AC984" s="126"/>
      <c r="AD984" s="134"/>
      <c r="AF984" s="137"/>
      <c r="AG984" s="126"/>
      <c r="AH984" s="126"/>
      <c r="AI984" s="134"/>
      <c r="AK984" s="126"/>
      <c r="AM984" s="182"/>
    </row>
    <row r="985" spans="1:39" ht="18.75" customHeight="1">
      <c r="A985" s="131"/>
      <c r="B985" s="125"/>
      <c r="C985" s="126"/>
      <c r="D985" s="126"/>
      <c r="G985" s="129"/>
      <c r="H985" s="129"/>
      <c r="I985" s="187"/>
      <c r="L985" s="129"/>
      <c r="M985" s="129"/>
      <c r="N985" s="129"/>
      <c r="O985" s="126"/>
      <c r="Q985" s="134"/>
      <c r="R985" s="126"/>
      <c r="S985" s="131"/>
      <c r="T985" s="132"/>
      <c r="AA985" s="134"/>
      <c r="AB985" s="131"/>
      <c r="AC985" s="126"/>
      <c r="AD985" s="134"/>
      <c r="AF985" s="137"/>
      <c r="AG985" s="126"/>
      <c r="AH985" s="126"/>
      <c r="AI985" s="134"/>
      <c r="AK985" s="126"/>
      <c r="AM985" s="182"/>
    </row>
    <row r="986" spans="1:39" ht="18.75" customHeight="1">
      <c r="A986" s="131"/>
      <c r="B986" s="125"/>
      <c r="C986" s="126"/>
      <c r="D986" s="126"/>
      <c r="G986" s="129"/>
      <c r="H986" s="129"/>
      <c r="I986" s="187"/>
      <c r="L986" s="129"/>
      <c r="M986" s="129"/>
      <c r="N986" s="129"/>
      <c r="O986" s="126"/>
      <c r="Q986" s="134"/>
      <c r="R986" s="126"/>
      <c r="S986" s="131"/>
      <c r="T986" s="132"/>
      <c r="AA986" s="134"/>
      <c r="AB986" s="131"/>
      <c r="AC986" s="126"/>
      <c r="AD986" s="134"/>
      <c r="AF986" s="137"/>
      <c r="AG986" s="126"/>
      <c r="AH986" s="126"/>
      <c r="AI986" s="134"/>
      <c r="AK986" s="126"/>
      <c r="AM986" s="182"/>
    </row>
    <row r="987" spans="1:39" ht="18.75" customHeight="1">
      <c r="A987" s="131"/>
      <c r="B987" s="125"/>
      <c r="C987" s="126"/>
      <c r="D987" s="126"/>
      <c r="G987" s="129"/>
      <c r="H987" s="129"/>
      <c r="I987" s="187"/>
      <c r="L987" s="129"/>
      <c r="M987" s="129"/>
      <c r="N987" s="129"/>
      <c r="O987" s="126"/>
      <c r="Q987" s="134"/>
      <c r="R987" s="126"/>
      <c r="S987" s="131"/>
      <c r="T987" s="132"/>
      <c r="AA987" s="134"/>
      <c r="AB987" s="131"/>
      <c r="AC987" s="126"/>
      <c r="AD987" s="134"/>
      <c r="AF987" s="137"/>
      <c r="AG987" s="126"/>
      <c r="AH987" s="126"/>
      <c r="AI987" s="134"/>
      <c r="AK987" s="126"/>
      <c r="AM987" s="182"/>
    </row>
    <row r="988" spans="1:39" ht="18.75" customHeight="1">
      <c r="A988" s="131"/>
      <c r="B988" s="125"/>
      <c r="C988" s="126"/>
      <c r="D988" s="126"/>
      <c r="G988" s="129"/>
      <c r="H988" s="129"/>
      <c r="I988" s="187"/>
      <c r="L988" s="129"/>
      <c r="M988" s="129"/>
      <c r="N988" s="129"/>
      <c r="O988" s="126"/>
      <c r="Q988" s="134"/>
      <c r="R988" s="126"/>
      <c r="S988" s="131"/>
      <c r="T988" s="132"/>
      <c r="AA988" s="134"/>
      <c r="AB988" s="131"/>
      <c r="AC988" s="126"/>
      <c r="AD988" s="134"/>
      <c r="AF988" s="137"/>
      <c r="AG988" s="126"/>
      <c r="AH988" s="126"/>
      <c r="AI988" s="134"/>
      <c r="AK988" s="126"/>
      <c r="AM988" s="182"/>
    </row>
    <row r="989" spans="1:39" ht="18.75" customHeight="1">
      <c r="A989" s="131"/>
      <c r="B989" s="125"/>
      <c r="C989" s="126"/>
      <c r="D989" s="126"/>
      <c r="G989" s="129"/>
      <c r="H989" s="129"/>
      <c r="I989" s="187"/>
      <c r="L989" s="129"/>
      <c r="M989" s="129"/>
      <c r="N989" s="129"/>
      <c r="O989" s="126"/>
      <c r="Q989" s="134"/>
      <c r="R989" s="126"/>
      <c r="S989" s="131"/>
      <c r="T989" s="132"/>
      <c r="AA989" s="134"/>
      <c r="AB989" s="131"/>
      <c r="AC989" s="126"/>
      <c r="AD989" s="134"/>
      <c r="AF989" s="137"/>
      <c r="AG989" s="126"/>
      <c r="AH989" s="126"/>
      <c r="AI989" s="134"/>
      <c r="AK989" s="126"/>
      <c r="AM989" s="182"/>
    </row>
    <row r="990" spans="1:39" ht="18.75" customHeight="1">
      <c r="A990" s="131"/>
      <c r="B990" s="125"/>
      <c r="C990" s="126"/>
      <c r="D990" s="126"/>
      <c r="G990" s="129"/>
      <c r="H990" s="129"/>
      <c r="I990" s="187"/>
      <c r="L990" s="129"/>
      <c r="M990" s="129"/>
      <c r="N990" s="129"/>
      <c r="O990" s="126"/>
      <c r="Q990" s="134"/>
      <c r="R990" s="126"/>
      <c r="S990" s="131"/>
      <c r="T990" s="132"/>
      <c r="AA990" s="134"/>
      <c r="AB990" s="131"/>
      <c r="AC990" s="126"/>
      <c r="AD990" s="134"/>
      <c r="AF990" s="137"/>
      <c r="AG990" s="126"/>
      <c r="AH990" s="126"/>
      <c r="AI990" s="134"/>
      <c r="AK990" s="126"/>
      <c r="AM990" s="182"/>
    </row>
    <row r="991" spans="1:39" ht="18.75" customHeight="1">
      <c r="A991" s="131"/>
      <c r="B991" s="125"/>
      <c r="C991" s="126"/>
      <c r="D991" s="126"/>
      <c r="G991" s="129"/>
      <c r="H991" s="129"/>
      <c r="I991" s="187"/>
      <c r="L991" s="129"/>
      <c r="M991" s="129"/>
      <c r="N991" s="129"/>
      <c r="O991" s="126"/>
      <c r="Q991" s="134"/>
      <c r="R991" s="126"/>
      <c r="S991" s="131"/>
      <c r="T991" s="132"/>
      <c r="AA991" s="134"/>
      <c r="AB991" s="131"/>
      <c r="AC991" s="126"/>
      <c r="AD991" s="134"/>
      <c r="AF991" s="137"/>
      <c r="AG991" s="126"/>
      <c r="AH991" s="126"/>
      <c r="AI991" s="134"/>
      <c r="AK991" s="126"/>
      <c r="AM991" s="182"/>
    </row>
  </sheetData>
  <autoFilter ref="A2:AM703" xr:uid="{00000000-0001-0000-0000-000000000000}"/>
  <mergeCells count="6">
    <mergeCell ref="AA1:AL1"/>
    <mergeCell ref="B1:H1"/>
    <mergeCell ref="J1:N1"/>
    <mergeCell ref="O1:T1"/>
    <mergeCell ref="U1:W1"/>
    <mergeCell ref="X1:Z1"/>
  </mergeCells>
  <conditionalFormatting sqref="AJ3:AJ991 AK447">
    <cfRule type="cellIs" dxfId="8" priority="1" operator="lessThan">
      <formula>0</formula>
    </cfRule>
  </conditionalFormatting>
  <conditionalFormatting sqref="AJ3:AJ991 AK447">
    <cfRule type="cellIs" dxfId="7" priority="2" operator="equal">
      <formula>0</formula>
    </cfRule>
  </conditionalFormatting>
  <conditionalFormatting sqref="AJ3:AJ991 AK447">
    <cfRule type="cellIs" dxfId="6" priority="3" operator="greaterThan">
      <formula>0</formula>
    </cfRule>
  </conditionalFormatting>
  <conditionalFormatting sqref="AJ3:AJ991 AK447">
    <cfRule type="cellIs" dxfId="5" priority="4" operator="equal">
      <formula>"CERRADA"</formula>
    </cfRule>
  </conditionalFormatting>
  <conditionalFormatting sqref="AK1:AK991">
    <cfRule type="cellIs" dxfId="4" priority="5" operator="equal">
      <formula>"VENCIDA"</formula>
    </cfRule>
  </conditionalFormatting>
  <conditionalFormatting sqref="AK1:AK991">
    <cfRule type="cellIs" dxfId="3" priority="6" operator="equal">
      <formula>"CERRADA"</formula>
    </cfRule>
  </conditionalFormatting>
  <conditionalFormatting sqref="AK1:AK991">
    <cfRule type="cellIs" dxfId="2" priority="7" operator="equal">
      <formula>"CUMPLIDA"</formula>
    </cfRule>
  </conditionalFormatting>
  <conditionalFormatting sqref="AK1:AK991">
    <cfRule type="cellIs" dxfId="1" priority="8" operator="equal">
      <formula>"CON TIEMPO"</formula>
    </cfRule>
  </conditionalFormatting>
  <conditionalFormatting sqref="AJ1:AJ991 AK447">
    <cfRule type="cellIs" dxfId="0" priority="9" operator="equal">
      <formula>"CUMPLIDA"</formula>
    </cfRule>
  </conditionalFormatting>
  <dataValidations count="4">
    <dataValidation type="decimal" allowBlank="1" showDropDown="1" showInputMessage="1" showErrorMessage="1" prompt="Introduce un número entre 0 y 100" sqref="AF3:AF991" xr:uid="{00000000-0002-0000-0000-000000000000}">
      <formula1>0</formula1>
      <formula2>100</formula2>
    </dataValidation>
    <dataValidation type="date" operator="greaterThan" allowBlank="1" showDropDown="1" showInputMessage="1" showErrorMessage="1" prompt="Error en la Fecha - La fecha ingresada no es correcta. Verifique la fecha. Debe ser superior a 01/01/2017" sqref="G3:G991 Q3:Q991" xr:uid="{00000000-0002-0000-0000-000001000000}">
      <formula1>42736</formula1>
    </dataValidation>
    <dataValidation type="date" operator="greaterThan" allowBlank="1" showDropDown="1" showInputMessage="1" showErrorMessage="1" prompt="Introduce una fecha posterior al 01/01/2017" sqref="S3:S429 S431:S991 AD3:AD991 AI3:AI991" xr:uid="{00000000-0002-0000-0000-000002000000}">
      <formula1>42736</formula1>
    </dataValidation>
    <dataValidation type="date" operator="greaterThan" allowBlank="1" showDropDown="1" showInputMessage="1" showErrorMessage="1" prompt="Introduce una fecha posterior al 1/01/2017 0:00:00" sqref="R3:R991" xr:uid="{00000000-0002-0000-0000-000009000000}">
      <formula1>42736</formula1>
    </dataValidation>
  </dataValidations>
  <hyperlinks>
    <hyperlink ref="Z101" r:id="rId1" xr:uid="{00000000-0004-0000-0000-000000000000}"/>
    <hyperlink ref="Z102" r:id="rId2" xr:uid="{00000000-0004-0000-0000-000001000000}"/>
    <hyperlink ref="Z103" r:id="rId3" xr:uid="{00000000-0004-0000-0000-000002000000}"/>
    <hyperlink ref="Z104" r:id="rId4" xr:uid="{00000000-0004-0000-0000-000003000000}"/>
    <hyperlink ref="Z105" r:id="rId5" xr:uid="{00000000-0004-0000-0000-000004000000}"/>
    <hyperlink ref="Z106" r:id="rId6" xr:uid="{00000000-0004-0000-0000-000005000000}"/>
    <hyperlink ref="Z107" r:id="rId7" xr:uid="{00000000-0004-0000-0000-000006000000}"/>
    <hyperlink ref="Z108" r:id="rId8" xr:uid="{00000000-0004-0000-0000-000007000000}"/>
    <hyperlink ref="Z109" r:id="rId9" xr:uid="{00000000-0004-0000-0000-000008000000}"/>
    <hyperlink ref="Z110" r:id="rId10" xr:uid="{00000000-0004-0000-0000-000009000000}"/>
    <hyperlink ref="Z111" r:id="rId11" xr:uid="{00000000-0004-0000-0000-00000A000000}"/>
    <hyperlink ref="Z112" r:id="rId12" xr:uid="{00000000-0004-0000-0000-00000B000000}"/>
    <hyperlink ref="Z113" r:id="rId13" xr:uid="{00000000-0004-0000-0000-00000C000000}"/>
    <hyperlink ref="Z114" r:id="rId14" xr:uid="{00000000-0004-0000-0000-00000D000000}"/>
    <hyperlink ref="Z115" r:id="rId15" xr:uid="{00000000-0004-0000-0000-00000E000000}"/>
    <hyperlink ref="Z116" r:id="rId16" xr:uid="{00000000-0004-0000-0000-00000F000000}"/>
    <hyperlink ref="Z117" r:id="rId17" xr:uid="{00000000-0004-0000-0000-000010000000}"/>
    <hyperlink ref="Z118" r:id="rId18" xr:uid="{00000000-0004-0000-0000-000011000000}"/>
    <hyperlink ref="Z119" r:id="rId19" xr:uid="{00000000-0004-0000-0000-000012000000}"/>
    <hyperlink ref="Z120" r:id="rId20" xr:uid="{00000000-0004-0000-0000-000013000000}"/>
    <hyperlink ref="Z121" r:id="rId21" xr:uid="{00000000-0004-0000-0000-000014000000}"/>
    <hyperlink ref="Z122" r:id="rId22" xr:uid="{00000000-0004-0000-0000-000015000000}"/>
    <hyperlink ref="Z123" r:id="rId23" xr:uid="{00000000-0004-0000-0000-000016000000}"/>
    <hyperlink ref="Z124" r:id="rId24" xr:uid="{00000000-0004-0000-0000-000017000000}"/>
    <hyperlink ref="Z125" r:id="rId25" xr:uid="{00000000-0004-0000-0000-000018000000}"/>
    <hyperlink ref="Z126" r:id="rId26" xr:uid="{00000000-0004-0000-0000-000019000000}"/>
    <hyperlink ref="Z127" r:id="rId27" xr:uid="{00000000-0004-0000-0000-00001A000000}"/>
    <hyperlink ref="Z128" r:id="rId28" xr:uid="{00000000-0004-0000-0000-00001B000000}"/>
    <hyperlink ref="Z129" r:id="rId29" xr:uid="{00000000-0004-0000-0000-00001C000000}"/>
    <hyperlink ref="Z130" r:id="rId30" xr:uid="{00000000-0004-0000-0000-00001D000000}"/>
    <hyperlink ref="Z131" r:id="rId31" xr:uid="{00000000-0004-0000-0000-00001E000000}"/>
    <hyperlink ref="Z132" r:id="rId32" xr:uid="{00000000-0004-0000-0000-00001F000000}"/>
    <hyperlink ref="Z133" r:id="rId33" xr:uid="{00000000-0004-0000-0000-000020000000}"/>
    <hyperlink ref="Z134" r:id="rId34" xr:uid="{00000000-0004-0000-0000-000021000000}"/>
    <hyperlink ref="Z135" r:id="rId35" xr:uid="{00000000-0004-0000-0000-000022000000}"/>
    <hyperlink ref="Z136" r:id="rId36" xr:uid="{00000000-0004-0000-0000-000023000000}"/>
    <hyperlink ref="Z137" r:id="rId37" xr:uid="{00000000-0004-0000-0000-000024000000}"/>
    <hyperlink ref="Z138" r:id="rId38" xr:uid="{00000000-0004-0000-0000-000025000000}"/>
    <hyperlink ref="Z139" r:id="rId39" xr:uid="{00000000-0004-0000-0000-000026000000}"/>
    <hyperlink ref="Z140" r:id="rId40" xr:uid="{00000000-0004-0000-0000-000027000000}"/>
    <hyperlink ref="Z141" r:id="rId41" xr:uid="{00000000-0004-0000-0000-000028000000}"/>
    <hyperlink ref="Z142" r:id="rId42" xr:uid="{00000000-0004-0000-0000-000029000000}"/>
    <hyperlink ref="Z143" r:id="rId43" xr:uid="{00000000-0004-0000-0000-00002A000000}"/>
    <hyperlink ref="Z144" r:id="rId44" xr:uid="{00000000-0004-0000-0000-00002B000000}"/>
    <hyperlink ref="Z145" r:id="rId45" xr:uid="{00000000-0004-0000-0000-00002C000000}"/>
    <hyperlink ref="Z146" r:id="rId46" xr:uid="{00000000-0004-0000-0000-00002D000000}"/>
    <hyperlink ref="Z147" r:id="rId47" xr:uid="{00000000-0004-0000-0000-00002E000000}"/>
    <hyperlink ref="Z148" r:id="rId48" xr:uid="{00000000-0004-0000-0000-00002F000000}"/>
    <hyperlink ref="Z149" r:id="rId49" xr:uid="{00000000-0004-0000-0000-000030000000}"/>
    <hyperlink ref="Z150" r:id="rId50" xr:uid="{00000000-0004-0000-0000-000031000000}"/>
    <hyperlink ref="Z151" r:id="rId51" xr:uid="{00000000-0004-0000-0000-000032000000}"/>
    <hyperlink ref="Z152" r:id="rId52" xr:uid="{00000000-0004-0000-0000-000033000000}"/>
    <hyperlink ref="Z153" r:id="rId53" xr:uid="{00000000-0004-0000-0000-000034000000}"/>
    <hyperlink ref="Z154" r:id="rId54" xr:uid="{00000000-0004-0000-0000-000035000000}"/>
    <hyperlink ref="Z155" r:id="rId55" xr:uid="{00000000-0004-0000-0000-000036000000}"/>
    <hyperlink ref="Z156" r:id="rId56" xr:uid="{00000000-0004-0000-0000-000037000000}"/>
    <hyperlink ref="Z157" r:id="rId57" xr:uid="{00000000-0004-0000-0000-000038000000}"/>
    <hyperlink ref="Z158" r:id="rId58" xr:uid="{00000000-0004-0000-0000-000039000000}"/>
    <hyperlink ref="Z159" r:id="rId59" xr:uid="{00000000-0004-0000-0000-00003A000000}"/>
    <hyperlink ref="Z160" r:id="rId60" xr:uid="{00000000-0004-0000-0000-00003B000000}"/>
    <hyperlink ref="Z161" r:id="rId61" xr:uid="{00000000-0004-0000-0000-00003C000000}"/>
    <hyperlink ref="Z162" r:id="rId62" xr:uid="{00000000-0004-0000-0000-00003D000000}"/>
    <hyperlink ref="Z163" r:id="rId63" xr:uid="{00000000-0004-0000-0000-00003E000000}"/>
    <hyperlink ref="Z164" r:id="rId64" xr:uid="{00000000-0004-0000-0000-00003F000000}"/>
    <hyperlink ref="Z165" r:id="rId65" xr:uid="{00000000-0004-0000-0000-000040000000}"/>
    <hyperlink ref="Z166" r:id="rId66" xr:uid="{00000000-0004-0000-0000-000041000000}"/>
    <hyperlink ref="Z167" r:id="rId67" xr:uid="{00000000-0004-0000-0000-000042000000}"/>
    <hyperlink ref="Z168" r:id="rId68" xr:uid="{00000000-0004-0000-0000-000043000000}"/>
    <hyperlink ref="Z169" r:id="rId69" xr:uid="{00000000-0004-0000-0000-000044000000}"/>
    <hyperlink ref="Z170" r:id="rId70" xr:uid="{00000000-0004-0000-0000-000045000000}"/>
    <hyperlink ref="Z171" r:id="rId71" xr:uid="{00000000-0004-0000-0000-000046000000}"/>
    <hyperlink ref="Z172" r:id="rId72" xr:uid="{00000000-0004-0000-0000-000047000000}"/>
    <hyperlink ref="Z173" r:id="rId73" xr:uid="{00000000-0004-0000-0000-000048000000}"/>
    <hyperlink ref="Z174" r:id="rId74" xr:uid="{00000000-0004-0000-0000-000049000000}"/>
    <hyperlink ref="Z175" r:id="rId75" xr:uid="{00000000-0004-0000-0000-00004A000000}"/>
    <hyperlink ref="Z176" r:id="rId76" xr:uid="{00000000-0004-0000-0000-00004B000000}"/>
    <hyperlink ref="Z177" r:id="rId77" xr:uid="{00000000-0004-0000-0000-00004C000000}"/>
    <hyperlink ref="Z178" r:id="rId78" xr:uid="{00000000-0004-0000-0000-00004D000000}"/>
    <hyperlink ref="Z179" r:id="rId79" xr:uid="{00000000-0004-0000-0000-00004E000000}"/>
    <hyperlink ref="Z180" r:id="rId80" xr:uid="{00000000-0004-0000-0000-00004F000000}"/>
    <hyperlink ref="Z181" r:id="rId81" xr:uid="{00000000-0004-0000-0000-000050000000}"/>
    <hyperlink ref="Z182" r:id="rId82" xr:uid="{00000000-0004-0000-0000-000051000000}"/>
    <hyperlink ref="Z183" r:id="rId83" xr:uid="{00000000-0004-0000-0000-000052000000}"/>
    <hyperlink ref="Z184" r:id="rId84" xr:uid="{00000000-0004-0000-0000-000053000000}"/>
    <hyperlink ref="Z185" r:id="rId85" xr:uid="{00000000-0004-0000-0000-000054000000}"/>
    <hyperlink ref="Z186" r:id="rId86" xr:uid="{00000000-0004-0000-0000-000055000000}"/>
    <hyperlink ref="Z187" r:id="rId87" xr:uid="{00000000-0004-0000-0000-000056000000}"/>
    <hyperlink ref="Z188" r:id="rId88" xr:uid="{00000000-0004-0000-0000-000057000000}"/>
  </hyperlinks>
  <pageMargins left="0.7" right="0.7" top="0.75" bottom="0.75" header="0.3" footer="0.3"/>
  <pageSetup paperSize="123" orientation="portrait" r:id="rId89"/>
  <extLst>
    <ext xmlns:x14="http://schemas.microsoft.com/office/spreadsheetml/2009/9/main" uri="{CCE6A557-97BC-4b89-ADB6-D9C93CAAB3DF}">
      <x14:dataValidations xmlns:xm="http://schemas.microsoft.com/office/excel/2006/main" count="8">
        <x14:dataValidation type="list" allowBlank="1" showErrorMessage="1" xr:uid="{00000000-0002-0000-0000-000003000000}">
          <x14:formula1>
            <xm:f>Opciones!$J$2:$J$4</xm:f>
          </x14:formula1>
          <xm:sqref>O3:O991</xm:sqref>
        </x14:dataValidation>
        <x14:dataValidation type="list" allowBlank="1" showErrorMessage="1" xr:uid="{00000000-0002-0000-0000-000004000000}">
          <x14:formula1>
            <xm:f>Opciones!$L$2:$L$22</xm:f>
          </x14:formula1>
          <xm:sqref>A3:A991</xm:sqref>
        </x14:dataValidation>
        <x14:dataValidation type="list" allowBlank="1" showErrorMessage="1" xr:uid="{00000000-0002-0000-0000-000005000000}">
          <x14:formula1>
            <xm:f>Opciones!$G$2:$G$20</xm:f>
          </x14:formula1>
          <xm:sqref>L3:L991</xm:sqref>
        </x14:dataValidation>
        <x14:dataValidation type="list" allowBlank="1" showErrorMessage="1" xr:uid="{00000000-0002-0000-0000-000006000000}">
          <x14:formula1>
            <xm:f>Opciones!$L$2:$L$21</xm:f>
          </x14:formula1>
          <xm:sqref>AA3:AB991</xm:sqref>
        </x14:dataValidation>
        <x14:dataValidation type="list" allowBlank="1" showErrorMessage="1" xr:uid="{00000000-0002-0000-0000-000007000000}">
          <x14:formula1>
            <xm:f>Opciones!$J$8:$J$9</xm:f>
          </x14:formula1>
          <xm:sqref>H3:H991</xm:sqref>
        </x14:dataValidation>
        <x14:dataValidation type="list" allowBlank="1" showErrorMessage="1" xr:uid="{00000000-0002-0000-0000-000008000000}">
          <x14:formula1>
            <xm:f>Opciones!$A$2:$A$13</xm:f>
          </x14:formula1>
          <xm:sqref>E3:E714</xm:sqref>
        </x14:dataValidation>
        <x14:dataValidation type="list" allowBlank="1" showErrorMessage="1" xr:uid="{00000000-0002-0000-0000-00000A000000}">
          <x14:formula1>
            <xm:f>Opciones!$J$13:$J$14</xm:f>
          </x14:formula1>
          <xm:sqref>N3:N991 AC3:AC991 AG3:AH991</xm:sqref>
        </x14:dataValidation>
        <x14:dataValidation type="list" allowBlank="1" showErrorMessage="1" xr:uid="{00000000-0002-0000-0000-00000B000000}">
          <x14:formula1>
            <xm:f>Opciones!$D$2:$D$92</xm:f>
          </x14:formula1>
          <xm:sqref>M3:M991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93"/>
  <sheetViews>
    <sheetView workbookViewId="0"/>
  </sheetViews>
  <sheetFormatPr baseColWidth="10" defaultColWidth="12.5703125" defaultRowHeight="15.75" customHeight="1"/>
  <cols>
    <col min="1" max="1" width="21.42578125" customWidth="1"/>
    <col min="4" max="4" width="60.140625" customWidth="1"/>
  </cols>
  <sheetData>
    <row r="1" spans="1:14" ht="15.75" customHeight="1">
      <c r="A1" s="2" t="s">
        <v>2107</v>
      </c>
      <c r="B1" s="3" t="s">
        <v>2108</v>
      </c>
      <c r="C1" s="4"/>
      <c r="D1" s="5" t="s">
        <v>2109</v>
      </c>
      <c r="E1" s="6" t="s">
        <v>2110</v>
      </c>
      <c r="F1" s="4"/>
      <c r="G1" s="7" t="s">
        <v>2111</v>
      </c>
      <c r="H1" s="8" t="s">
        <v>2112</v>
      </c>
      <c r="I1" s="4"/>
      <c r="J1" s="9" t="s">
        <v>2113</v>
      </c>
      <c r="K1" s="4"/>
      <c r="L1" s="10" t="s">
        <v>6</v>
      </c>
      <c r="M1" s="4"/>
      <c r="N1" s="4"/>
    </row>
    <row r="2" spans="1:14" ht="15.75" customHeight="1">
      <c r="A2" s="11" t="s">
        <v>1648</v>
      </c>
      <c r="B2" s="12" t="s">
        <v>2114</v>
      </c>
      <c r="C2" s="4"/>
      <c r="D2" s="13" t="s">
        <v>2115</v>
      </c>
      <c r="E2" s="14" t="s">
        <v>2116</v>
      </c>
      <c r="F2" s="4"/>
      <c r="G2" s="15" t="s">
        <v>1147</v>
      </c>
      <c r="H2" s="16" t="s">
        <v>2117</v>
      </c>
      <c r="I2" s="4"/>
      <c r="J2" s="17" t="s">
        <v>51</v>
      </c>
      <c r="K2" s="4"/>
      <c r="L2" s="18" t="s">
        <v>668</v>
      </c>
      <c r="M2" s="4"/>
      <c r="N2" s="4"/>
    </row>
    <row r="3" spans="1:14" ht="15.75" customHeight="1">
      <c r="A3" s="19" t="s">
        <v>1357</v>
      </c>
      <c r="B3" s="20" t="s">
        <v>2118</v>
      </c>
      <c r="C3" s="4"/>
      <c r="D3" s="13" t="s">
        <v>2119</v>
      </c>
      <c r="E3" s="14" t="s">
        <v>2120</v>
      </c>
      <c r="F3" s="4"/>
      <c r="G3" s="15" t="s">
        <v>2121</v>
      </c>
      <c r="H3" s="16" t="s">
        <v>2117</v>
      </c>
      <c r="I3" s="4"/>
      <c r="J3" s="17" t="s">
        <v>87</v>
      </c>
      <c r="K3" s="4"/>
      <c r="L3" s="21" t="s">
        <v>142</v>
      </c>
      <c r="M3" s="4"/>
      <c r="N3" s="4"/>
    </row>
    <row r="4" spans="1:14" ht="15.75" customHeight="1">
      <c r="A4" s="19" t="s">
        <v>2122</v>
      </c>
      <c r="B4" s="20" t="s">
        <v>2123</v>
      </c>
      <c r="C4" s="4"/>
      <c r="D4" s="13" t="s">
        <v>81</v>
      </c>
      <c r="E4" s="14" t="s">
        <v>2124</v>
      </c>
      <c r="F4" s="4"/>
      <c r="G4" s="15" t="s">
        <v>118</v>
      </c>
      <c r="H4" s="16" t="s">
        <v>2117</v>
      </c>
      <c r="I4" s="4"/>
      <c r="J4" s="17" t="s">
        <v>255</v>
      </c>
      <c r="K4" s="4"/>
      <c r="L4" s="18" t="s">
        <v>966</v>
      </c>
      <c r="M4" s="4"/>
      <c r="N4" s="4"/>
    </row>
    <row r="5" spans="1:14" ht="15.75" customHeight="1">
      <c r="A5" s="19" t="s">
        <v>44</v>
      </c>
      <c r="B5" s="20" t="s">
        <v>2125</v>
      </c>
      <c r="C5" s="4"/>
      <c r="D5" s="13" t="s">
        <v>589</v>
      </c>
      <c r="E5" s="14" t="s">
        <v>2126</v>
      </c>
      <c r="F5" s="4"/>
      <c r="G5" s="15" t="s">
        <v>376</v>
      </c>
      <c r="H5" s="16" t="s">
        <v>2117</v>
      </c>
      <c r="I5" s="4"/>
      <c r="J5" s="4"/>
      <c r="K5" s="4"/>
      <c r="L5" s="21" t="s">
        <v>99</v>
      </c>
      <c r="M5" s="4"/>
      <c r="N5" s="4"/>
    </row>
    <row r="6" spans="1:14" ht="15.75" customHeight="1">
      <c r="A6" s="19" t="s">
        <v>363</v>
      </c>
      <c r="B6" s="20" t="s">
        <v>2127</v>
      </c>
      <c r="C6" s="4"/>
      <c r="D6" s="13" t="s">
        <v>212</v>
      </c>
      <c r="E6" s="14" t="s">
        <v>2128</v>
      </c>
      <c r="F6" s="4"/>
      <c r="G6" s="15" t="s">
        <v>1447</v>
      </c>
      <c r="H6" s="16" t="s">
        <v>2117</v>
      </c>
      <c r="I6" s="4"/>
      <c r="J6" s="4"/>
      <c r="K6" s="4"/>
      <c r="L6" s="21" t="s">
        <v>58</v>
      </c>
      <c r="M6" s="4"/>
      <c r="N6" s="4"/>
    </row>
    <row r="7" spans="1:14" ht="15.75" customHeight="1">
      <c r="A7" s="19" t="s">
        <v>1212</v>
      </c>
      <c r="B7" s="20" t="s">
        <v>2129</v>
      </c>
      <c r="C7" s="4"/>
      <c r="D7" s="13" t="s">
        <v>63</v>
      </c>
      <c r="E7" s="14" t="s">
        <v>2130</v>
      </c>
      <c r="F7" s="4"/>
      <c r="G7" s="15" t="s">
        <v>2131</v>
      </c>
      <c r="H7" s="16" t="s">
        <v>2132</v>
      </c>
      <c r="I7" s="4"/>
      <c r="J7" s="22" t="s">
        <v>2133</v>
      </c>
      <c r="K7" s="4"/>
      <c r="L7" s="21" t="s">
        <v>157</v>
      </c>
      <c r="M7" s="4"/>
      <c r="N7" s="4"/>
    </row>
    <row r="8" spans="1:14" ht="15.75" customHeight="1">
      <c r="A8" s="19" t="s">
        <v>2134</v>
      </c>
      <c r="B8" s="20" t="s">
        <v>2135</v>
      </c>
      <c r="C8" s="4"/>
      <c r="D8" s="13" t="s">
        <v>670</v>
      </c>
      <c r="E8" s="14" t="s">
        <v>2136</v>
      </c>
      <c r="F8" s="4"/>
      <c r="G8" s="15" t="s">
        <v>48</v>
      </c>
      <c r="H8" s="16" t="s">
        <v>2132</v>
      </c>
      <c r="I8" s="4"/>
      <c r="J8" s="23" t="s">
        <v>45</v>
      </c>
      <c r="K8" s="4"/>
      <c r="L8" s="18" t="s">
        <v>53</v>
      </c>
      <c r="M8" s="4"/>
      <c r="N8" s="4"/>
    </row>
    <row r="9" spans="1:14" ht="15.75" customHeight="1">
      <c r="A9" s="19" t="s">
        <v>922</v>
      </c>
      <c r="B9" s="20" t="s">
        <v>2137</v>
      </c>
      <c r="C9" s="4"/>
      <c r="D9" s="13" t="s">
        <v>160</v>
      </c>
      <c r="E9" s="14" t="s">
        <v>2138</v>
      </c>
      <c r="F9" s="4"/>
      <c r="G9" s="15" t="s">
        <v>94</v>
      </c>
      <c r="H9" s="16" t="s">
        <v>2132</v>
      </c>
      <c r="I9" s="4"/>
      <c r="J9" s="23" t="s">
        <v>290</v>
      </c>
      <c r="K9" s="4"/>
      <c r="L9" s="18" t="s">
        <v>53</v>
      </c>
      <c r="M9" s="4"/>
      <c r="N9" s="4"/>
    </row>
    <row r="10" spans="1:14" ht="15.75" customHeight="1">
      <c r="A10" s="19" t="s">
        <v>2139</v>
      </c>
      <c r="B10" s="20" t="s">
        <v>2140</v>
      </c>
      <c r="C10" s="4"/>
      <c r="D10" s="13" t="s">
        <v>2003</v>
      </c>
      <c r="E10" s="14" t="s">
        <v>2141</v>
      </c>
      <c r="F10" s="4"/>
      <c r="G10" s="15" t="s">
        <v>417</v>
      </c>
      <c r="H10" s="16" t="s">
        <v>2132</v>
      </c>
      <c r="I10" s="4"/>
      <c r="J10" s="4"/>
      <c r="K10" s="4"/>
      <c r="L10" s="18" t="s">
        <v>65</v>
      </c>
      <c r="M10" s="4"/>
      <c r="N10" s="4"/>
    </row>
    <row r="11" spans="1:14" ht="15.75" customHeight="1">
      <c r="A11" s="19" t="s">
        <v>1346</v>
      </c>
      <c r="B11" s="20" t="s">
        <v>2142</v>
      </c>
      <c r="C11" s="4"/>
      <c r="D11" s="13" t="s">
        <v>2026</v>
      </c>
      <c r="E11" s="14" t="s">
        <v>2143</v>
      </c>
      <c r="F11" s="4"/>
      <c r="G11" s="15" t="s">
        <v>2144</v>
      </c>
      <c r="H11" s="16" t="s">
        <v>2132</v>
      </c>
      <c r="I11" s="4"/>
      <c r="J11" s="4"/>
      <c r="K11" s="4"/>
      <c r="L11" s="18" t="s">
        <v>2145</v>
      </c>
      <c r="M11" s="4"/>
      <c r="N11" s="4"/>
    </row>
    <row r="12" spans="1:14" ht="15.75" customHeight="1">
      <c r="A12" s="19" t="s">
        <v>331</v>
      </c>
      <c r="B12" s="20" t="s">
        <v>2146</v>
      </c>
      <c r="C12" s="4"/>
      <c r="D12" s="13" t="s">
        <v>702</v>
      </c>
      <c r="E12" s="14" t="s">
        <v>2147</v>
      </c>
      <c r="F12" s="4"/>
      <c r="G12" s="15" t="s">
        <v>167</v>
      </c>
      <c r="H12" s="16" t="s">
        <v>2148</v>
      </c>
      <c r="I12" s="4"/>
      <c r="J12" s="2" t="s">
        <v>2149</v>
      </c>
      <c r="K12" s="4"/>
      <c r="L12" s="18" t="s">
        <v>122</v>
      </c>
      <c r="M12" s="4"/>
      <c r="N12" s="4"/>
    </row>
    <row r="13" spans="1:14" ht="15.75" customHeight="1">
      <c r="A13" s="19" t="s">
        <v>338</v>
      </c>
      <c r="B13" s="20" t="s">
        <v>2150</v>
      </c>
      <c r="C13" s="4"/>
      <c r="D13" s="13" t="s">
        <v>654</v>
      </c>
      <c r="E13" s="14" t="s">
        <v>2151</v>
      </c>
      <c r="F13" s="4"/>
      <c r="G13" s="15" t="s">
        <v>102</v>
      </c>
      <c r="H13" s="16" t="s">
        <v>2148</v>
      </c>
      <c r="I13" s="4"/>
      <c r="J13" s="24" t="s">
        <v>444</v>
      </c>
      <c r="K13" s="4"/>
      <c r="L13" s="21" t="s">
        <v>114</v>
      </c>
      <c r="M13" s="4"/>
      <c r="N13" s="4"/>
    </row>
    <row r="14" spans="1:14" ht="15.75" customHeight="1">
      <c r="A14" s="4"/>
      <c r="B14" s="4"/>
      <c r="C14" s="4"/>
      <c r="D14" s="13" t="s">
        <v>119</v>
      </c>
      <c r="E14" s="14" t="s">
        <v>2152</v>
      </c>
      <c r="F14" s="4"/>
      <c r="G14" s="15" t="s">
        <v>132</v>
      </c>
      <c r="H14" s="16" t="s">
        <v>2148</v>
      </c>
      <c r="I14" s="4"/>
      <c r="J14" s="24" t="s">
        <v>50</v>
      </c>
      <c r="K14" s="4"/>
      <c r="L14" s="18" t="s">
        <v>2153</v>
      </c>
      <c r="M14" s="4"/>
      <c r="N14" s="4"/>
    </row>
    <row r="15" spans="1:14" ht="15.75" customHeight="1">
      <c r="A15" s="4"/>
      <c r="B15" s="4"/>
      <c r="C15" s="4"/>
      <c r="D15" s="13" t="s">
        <v>626</v>
      </c>
      <c r="E15" s="14" t="s">
        <v>2154</v>
      </c>
      <c r="F15" s="4"/>
      <c r="G15" s="15" t="s">
        <v>175</v>
      </c>
      <c r="H15" s="16" t="s">
        <v>2148</v>
      </c>
      <c r="I15" s="4"/>
      <c r="J15" s="4"/>
      <c r="K15" s="4"/>
      <c r="L15" s="18" t="s">
        <v>106</v>
      </c>
      <c r="M15" s="4"/>
      <c r="N15" s="4"/>
    </row>
    <row r="16" spans="1:14" ht="15.75" customHeight="1">
      <c r="A16" s="4"/>
      <c r="B16" s="4"/>
      <c r="C16" s="4"/>
      <c r="D16" s="13" t="s">
        <v>1334</v>
      </c>
      <c r="E16" s="14" t="s">
        <v>2155</v>
      </c>
      <c r="F16" s="4"/>
      <c r="G16" s="15" t="s">
        <v>62</v>
      </c>
      <c r="H16" s="16" t="s">
        <v>2148</v>
      </c>
      <c r="I16" s="4"/>
      <c r="J16" s="4"/>
      <c r="K16" s="4"/>
      <c r="L16" s="21" t="s">
        <v>77</v>
      </c>
      <c r="M16" s="4"/>
      <c r="N16" s="4"/>
    </row>
    <row r="17" spans="1:14" ht="15.75" customHeight="1">
      <c r="A17" s="4"/>
      <c r="B17" s="4"/>
      <c r="C17" s="4"/>
      <c r="D17" s="13" t="s">
        <v>1349</v>
      </c>
      <c r="E17" s="14" t="s">
        <v>2156</v>
      </c>
      <c r="F17" s="4"/>
      <c r="G17" s="15" t="s">
        <v>1231</v>
      </c>
      <c r="H17" s="16" t="s">
        <v>2148</v>
      </c>
      <c r="I17" s="4"/>
      <c r="J17" s="25" t="s">
        <v>2157</v>
      </c>
      <c r="K17" s="4"/>
      <c r="L17" s="18" t="s">
        <v>149</v>
      </c>
      <c r="M17" s="4"/>
      <c r="N17" s="4"/>
    </row>
    <row r="18" spans="1:14" ht="15.75" customHeight="1">
      <c r="A18" s="4"/>
      <c r="B18" s="4"/>
      <c r="C18" s="4"/>
      <c r="D18" s="13" t="s">
        <v>2158</v>
      </c>
      <c r="E18" s="14" t="s">
        <v>2159</v>
      </c>
      <c r="F18" s="4"/>
      <c r="G18" s="15" t="s">
        <v>653</v>
      </c>
      <c r="H18" s="16" t="s">
        <v>2148</v>
      </c>
      <c r="I18" s="4"/>
      <c r="J18" s="26" t="s">
        <v>115</v>
      </c>
      <c r="K18" s="4"/>
      <c r="L18" s="21" t="s">
        <v>85</v>
      </c>
      <c r="M18" s="4"/>
      <c r="N18" s="4"/>
    </row>
    <row r="19" spans="1:14" ht="15.75" customHeight="1">
      <c r="A19" s="4"/>
      <c r="B19" s="4"/>
      <c r="C19" s="4"/>
      <c r="D19" s="13" t="s">
        <v>103</v>
      </c>
      <c r="E19" s="14" t="s">
        <v>2160</v>
      </c>
      <c r="F19" s="4"/>
      <c r="G19" s="15" t="s">
        <v>1333</v>
      </c>
      <c r="H19" s="16" t="s">
        <v>2161</v>
      </c>
      <c r="I19" s="4"/>
      <c r="J19" s="26" t="s">
        <v>1414</v>
      </c>
      <c r="K19" s="4"/>
      <c r="L19" s="18" t="s">
        <v>56</v>
      </c>
      <c r="M19" s="4"/>
      <c r="N19" s="4"/>
    </row>
    <row r="20" spans="1:14" ht="15.75" customHeight="1">
      <c r="A20" s="4"/>
      <c r="B20" s="4"/>
      <c r="C20" s="4"/>
      <c r="D20" s="13" t="s">
        <v>168</v>
      </c>
      <c r="E20" s="14" t="s">
        <v>2162</v>
      </c>
      <c r="F20" s="4"/>
      <c r="G20" s="15" t="s">
        <v>433</v>
      </c>
      <c r="H20" s="16" t="s">
        <v>2161</v>
      </c>
      <c r="I20" s="4"/>
      <c r="J20" s="4"/>
      <c r="K20" s="4"/>
      <c r="L20" s="21" t="s">
        <v>107</v>
      </c>
      <c r="M20" s="4"/>
      <c r="N20" s="4"/>
    </row>
    <row r="21" spans="1:14" ht="15.75" customHeight="1">
      <c r="A21" s="4"/>
      <c r="B21" s="4"/>
      <c r="C21" s="4"/>
      <c r="D21" s="13" t="s">
        <v>2163</v>
      </c>
      <c r="E21" s="14" t="s">
        <v>2164</v>
      </c>
      <c r="F21" s="4"/>
      <c r="G21" s="4"/>
      <c r="H21" s="4"/>
      <c r="I21" s="4"/>
      <c r="J21" s="4"/>
      <c r="K21" s="4"/>
      <c r="L21" s="18" t="s">
        <v>75</v>
      </c>
      <c r="M21" s="4"/>
      <c r="N21" s="4"/>
    </row>
    <row r="22" spans="1:14" ht="15.75" customHeight="1">
      <c r="A22" s="4"/>
      <c r="B22" s="4"/>
      <c r="C22" s="4"/>
      <c r="D22" s="13" t="s">
        <v>146</v>
      </c>
      <c r="E22" s="14" t="s">
        <v>2165</v>
      </c>
      <c r="F22" s="4"/>
      <c r="G22" s="4"/>
      <c r="H22" s="4"/>
      <c r="I22" s="4"/>
      <c r="J22" s="27" t="s">
        <v>2166</v>
      </c>
      <c r="K22" s="4"/>
      <c r="L22" s="18" t="s">
        <v>2167</v>
      </c>
      <c r="M22" s="4"/>
      <c r="N22" s="4"/>
    </row>
    <row r="23" spans="1:14" ht="15.75" customHeight="1">
      <c r="A23" s="4"/>
      <c r="B23" s="4"/>
      <c r="C23" s="4"/>
      <c r="D23" s="13" t="s">
        <v>2168</v>
      </c>
      <c r="E23" s="14" t="s">
        <v>2169</v>
      </c>
      <c r="F23" s="4"/>
      <c r="G23" s="4"/>
      <c r="H23" s="4"/>
      <c r="I23" s="4"/>
      <c r="J23" s="28" t="s">
        <v>2170</v>
      </c>
      <c r="K23" s="4"/>
      <c r="L23" s="4"/>
      <c r="M23" s="4"/>
      <c r="N23" s="4"/>
    </row>
    <row r="24" spans="1:14" ht="15.75" customHeight="1">
      <c r="A24" s="4"/>
      <c r="B24" s="4"/>
      <c r="C24" s="4"/>
      <c r="D24" s="13" t="s">
        <v>333</v>
      </c>
      <c r="E24" s="14" t="s">
        <v>2171</v>
      </c>
      <c r="F24" s="4"/>
      <c r="G24" s="4"/>
      <c r="H24" s="4"/>
      <c r="I24" s="4"/>
      <c r="J24" s="28" t="s">
        <v>2172</v>
      </c>
      <c r="K24" s="4"/>
      <c r="L24" s="4"/>
      <c r="M24" s="4"/>
      <c r="N24" s="4"/>
    </row>
    <row r="25" spans="1:14" ht="15.75" customHeight="1">
      <c r="A25" s="4"/>
      <c r="B25" s="4"/>
      <c r="C25" s="4"/>
      <c r="D25" s="13" t="s">
        <v>2173</v>
      </c>
      <c r="E25" s="14" t="s">
        <v>2174</v>
      </c>
      <c r="F25" s="4"/>
      <c r="G25" s="4"/>
      <c r="H25" s="4"/>
      <c r="I25" s="4"/>
      <c r="J25" s="28" t="s">
        <v>2128</v>
      </c>
      <c r="K25" s="4"/>
      <c r="L25" s="4"/>
      <c r="M25" s="4"/>
      <c r="N25" s="4"/>
    </row>
    <row r="26" spans="1:14" ht="15.75" customHeight="1">
      <c r="A26" s="4"/>
      <c r="B26" s="4"/>
      <c r="C26" s="4"/>
      <c r="D26" s="13" t="s">
        <v>963</v>
      </c>
      <c r="E26" s="14" t="s">
        <v>2175</v>
      </c>
      <c r="F26" s="4"/>
      <c r="G26" s="4"/>
      <c r="H26" s="4"/>
      <c r="I26" s="4"/>
      <c r="J26" s="28" t="s">
        <v>2126</v>
      </c>
      <c r="K26" s="4"/>
      <c r="L26" s="4"/>
      <c r="M26" s="4"/>
      <c r="N26" s="4"/>
    </row>
    <row r="27" spans="1:14" ht="15.75" customHeight="1">
      <c r="A27" s="4"/>
      <c r="B27" s="4"/>
      <c r="C27" s="4"/>
      <c r="D27" s="13" t="s">
        <v>1194</v>
      </c>
      <c r="E27" s="14" t="s">
        <v>2176</v>
      </c>
      <c r="F27" s="4"/>
      <c r="G27" s="4"/>
      <c r="H27" s="4"/>
      <c r="I27" s="4"/>
      <c r="J27" s="28" t="s">
        <v>2177</v>
      </c>
      <c r="K27" s="4"/>
      <c r="L27" s="4"/>
      <c r="M27" s="4"/>
      <c r="N27" s="4"/>
    </row>
    <row r="28" spans="1:14" ht="15.75" customHeight="1">
      <c r="A28" s="4"/>
      <c r="B28" s="4"/>
      <c r="C28" s="4"/>
      <c r="D28" s="13" t="s">
        <v>973</v>
      </c>
      <c r="E28" s="14" t="s">
        <v>2178</v>
      </c>
      <c r="F28" s="4"/>
      <c r="G28" s="4"/>
      <c r="H28" s="4"/>
      <c r="I28" s="4"/>
      <c r="J28" s="28" t="s">
        <v>2179</v>
      </c>
      <c r="K28" s="4"/>
      <c r="L28" s="4"/>
      <c r="M28" s="4"/>
      <c r="N28" s="4"/>
    </row>
    <row r="29" spans="1:14" ht="15.75" customHeight="1">
      <c r="A29" s="4"/>
      <c r="B29" s="4"/>
      <c r="C29" s="4"/>
      <c r="D29" s="13" t="s">
        <v>1232</v>
      </c>
      <c r="E29" s="14" t="s">
        <v>2180</v>
      </c>
      <c r="F29" s="4"/>
      <c r="G29" s="4"/>
      <c r="H29" s="4"/>
      <c r="I29" s="4"/>
      <c r="J29" s="28" t="s">
        <v>2181</v>
      </c>
      <c r="K29" s="4"/>
      <c r="L29" s="4"/>
      <c r="M29" s="4"/>
      <c r="N29" s="4"/>
    </row>
    <row r="30" spans="1:14" ht="15.75" customHeight="1">
      <c r="A30" s="4"/>
      <c r="B30" s="4"/>
      <c r="C30" s="4"/>
      <c r="D30" s="13" t="s">
        <v>434</v>
      </c>
      <c r="E30" s="14" t="s">
        <v>2182</v>
      </c>
      <c r="F30" s="4"/>
      <c r="G30" s="4"/>
      <c r="H30" s="4"/>
      <c r="I30" s="4"/>
      <c r="J30" s="4"/>
      <c r="K30" s="4"/>
      <c r="L30" s="4"/>
      <c r="M30" s="4"/>
      <c r="N30" s="4"/>
    </row>
    <row r="31" spans="1:14" ht="15.75" customHeight="1">
      <c r="A31" s="4"/>
      <c r="B31" s="4"/>
      <c r="C31" s="4"/>
      <c r="D31" s="13" t="s">
        <v>1225</v>
      </c>
      <c r="E31" s="14" t="s">
        <v>2183</v>
      </c>
      <c r="F31" s="4"/>
      <c r="G31" s="4"/>
      <c r="H31" s="4"/>
      <c r="I31" s="4"/>
      <c r="J31" s="4"/>
      <c r="K31" s="4"/>
      <c r="L31" s="4"/>
      <c r="M31" s="4"/>
      <c r="N31" s="4"/>
    </row>
    <row r="32" spans="1:14" ht="15.75" customHeight="1">
      <c r="A32" s="4"/>
      <c r="B32" s="4"/>
      <c r="C32" s="4"/>
      <c r="D32" s="13" t="s">
        <v>1822</v>
      </c>
      <c r="E32" s="14" t="s">
        <v>2184</v>
      </c>
      <c r="F32" s="4"/>
      <c r="G32" s="4"/>
      <c r="H32" s="4"/>
      <c r="I32" s="4"/>
      <c r="J32" s="4"/>
      <c r="K32" s="4"/>
      <c r="L32" s="4"/>
      <c r="M32" s="4"/>
      <c r="N32" s="4"/>
    </row>
    <row r="33" spans="1:14" ht="15.75" customHeight="1">
      <c r="A33" s="4"/>
      <c r="B33" s="4"/>
      <c r="C33" s="4"/>
      <c r="D33" s="13" t="s">
        <v>580</v>
      </c>
      <c r="E33" s="14" t="s">
        <v>2185</v>
      </c>
      <c r="F33" s="4"/>
      <c r="G33" s="4"/>
      <c r="H33" s="4"/>
      <c r="I33" s="4"/>
      <c r="J33" s="4"/>
      <c r="K33" s="4"/>
      <c r="L33" s="4"/>
      <c r="M33" s="4"/>
      <c r="N33" s="4"/>
    </row>
    <row r="34" spans="1:14" ht="15">
      <c r="A34" s="4"/>
      <c r="B34" s="4"/>
      <c r="C34" s="4"/>
      <c r="D34" s="13" t="s">
        <v>2186</v>
      </c>
      <c r="E34" s="14" t="s">
        <v>2187</v>
      </c>
      <c r="F34" s="4"/>
      <c r="G34" s="4"/>
      <c r="H34" s="4"/>
      <c r="I34" s="4"/>
      <c r="J34" s="4"/>
      <c r="K34" s="4"/>
      <c r="L34" s="4"/>
      <c r="M34" s="4"/>
      <c r="N34" s="4"/>
    </row>
    <row r="35" spans="1:14" ht="15">
      <c r="A35" s="4"/>
      <c r="B35" s="4"/>
      <c r="C35" s="4"/>
      <c r="D35" s="13" t="s">
        <v>1820</v>
      </c>
      <c r="E35" s="14" t="s">
        <v>2188</v>
      </c>
      <c r="F35" s="4"/>
      <c r="G35" s="4"/>
      <c r="H35" s="4"/>
      <c r="I35" s="4"/>
      <c r="J35" s="4"/>
      <c r="K35" s="4"/>
      <c r="L35" s="4"/>
      <c r="M35" s="4"/>
      <c r="N35" s="4"/>
    </row>
    <row r="36" spans="1:14" ht="15">
      <c r="A36" s="4"/>
      <c r="B36" s="4"/>
      <c r="C36" s="4"/>
      <c r="D36" s="13" t="s">
        <v>2189</v>
      </c>
      <c r="E36" s="14" t="s">
        <v>2190</v>
      </c>
      <c r="F36" s="4"/>
      <c r="G36" s="4"/>
      <c r="H36" s="4"/>
      <c r="I36" s="4"/>
      <c r="J36" s="4"/>
      <c r="K36" s="4"/>
      <c r="L36" s="4"/>
      <c r="M36" s="4"/>
      <c r="N36" s="4"/>
    </row>
    <row r="37" spans="1:14" ht="15">
      <c r="A37" s="4"/>
      <c r="B37" s="4"/>
      <c r="C37" s="4"/>
      <c r="D37" s="13" t="s">
        <v>1671</v>
      </c>
      <c r="E37" s="14" t="s">
        <v>2191</v>
      </c>
      <c r="F37" s="4"/>
      <c r="G37" s="4"/>
      <c r="H37" s="4"/>
      <c r="I37" s="4"/>
      <c r="J37" s="4"/>
      <c r="K37" s="4"/>
      <c r="L37" s="4"/>
      <c r="M37" s="4"/>
      <c r="N37" s="4"/>
    </row>
    <row r="38" spans="1:14" ht="15">
      <c r="A38" s="4"/>
      <c r="B38" s="4"/>
      <c r="C38" s="4"/>
      <c r="D38" s="13" t="s">
        <v>2192</v>
      </c>
      <c r="E38" s="14" t="s">
        <v>2193</v>
      </c>
      <c r="F38" s="4"/>
      <c r="G38" s="4"/>
      <c r="H38" s="4"/>
      <c r="I38" s="4"/>
      <c r="J38" s="4"/>
      <c r="K38" s="4"/>
      <c r="L38" s="4"/>
      <c r="M38" s="4"/>
      <c r="N38" s="4"/>
    </row>
    <row r="39" spans="1:14" ht="15">
      <c r="A39" s="4"/>
      <c r="B39" s="4"/>
      <c r="C39" s="4"/>
      <c r="D39" s="13" t="s">
        <v>2194</v>
      </c>
      <c r="E39" s="14" t="s">
        <v>2195</v>
      </c>
      <c r="F39" s="4"/>
      <c r="G39" s="4"/>
      <c r="H39" s="4"/>
      <c r="I39" s="4"/>
      <c r="J39" s="4"/>
      <c r="K39" s="4"/>
      <c r="L39" s="4"/>
      <c r="M39" s="4"/>
      <c r="N39" s="4"/>
    </row>
    <row r="40" spans="1:14" ht="15">
      <c r="A40" s="4"/>
      <c r="B40" s="4"/>
      <c r="C40" s="4"/>
      <c r="D40" s="13" t="s">
        <v>2196</v>
      </c>
      <c r="E40" s="14" t="s">
        <v>2197</v>
      </c>
      <c r="F40" s="4"/>
      <c r="G40" s="4"/>
      <c r="H40" s="4"/>
      <c r="I40" s="4"/>
      <c r="J40" s="4"/>
      <c r="K40" s="4"/>
      <c r="L40" s="4"/>
      <c r="M40" s="4"/>
      <c r="N40" s="4"/>
    </row>
    <row r="41" spans="1:14" ht="15">
      <c r="A41" s="4"/>
      <c r="B41" s="4"/>
      <c r="C41" s="4"/>
      <c r="D41" s="13" t="s">
        <v>95</v>
      </c>
      <c r="E41" s="14" t="s">
        <v>2198</v>
      </c>
      <c r="F41" s="4"/>
      <c r="G41" s="4"/>
      <c r="H41" s="4"/>
      <c r="I41" s="4"/>
      <c r="J41" s="4"/>
      <c r="K41" s="4"/>
      <c r="L41" s="4"/>
      <c r="M41" s="4"/>
      <c r="N41" s="4"/>
    </row>
    <row r="42" spans="1:14" ht="15">
      <c r="A42" s="4"/>
      <c r="B42" s="4"/>
      <c r="C42" s="4"/>
      <c r="D42" s="13" t="s">
        <v>708</v>
      </c>
      <c r="E42" s="14" t="s">
        <v>2199</v>
      </c>
      <c r="F42" s="4"/>
      <c r="G42" s="4"/>
      <c r="H42" s="4"/>
      <c r="I42" s="4"/>
      <c r="J42" s="4"/>
      <c r="K42" s="4"/>
      <c r="L42" s="4"/>
      <c r="M42" s="4"/>
      <c r="N42" s="4"/>
    </row>
    <row r="43" spans="1:14" ht="15">
      <c r="A43" s="4"/>
      <c r="B43" s="4"/>
      <c r="C43" s="4"/>
      <c r="D43" s="13" t="s">
        <v>2200</v>
      </c>
      <c r="E43" s="14" t="s">
        <v>2201</v>
      </c>
      <c r="F43" s="4"/>
      <c r="G43" s="4"/>
      <c r="H43" s="4"/>
      <c r="I43" s="4"/>
      <c r="J43" s="4"/>
      <c r="K43" s="4"/>
      <c r="L43" s="4"/>
      <c r="M43" s="4"/>
      <c r="N43" s="4"/>
    </row>
    <row r="44" spans="1:14" ht="15">
      <c r="A44" s="4"/>
      <c r="B44" s="4"/>
      <c r="C44" s="4"/>
      <c r="D44" s="13" t="s">
        <v>2202</v>
      </c>
      <c r="E44" s="14" t="s">
        <v>2203</v>
      </c>
      <c r="F44" s="4"/>
      <c r="G44" s="4"/>
      <c r="H44" s="4"/>
      <c r="I44" s="4"/>
      <c r="J44" s="4"/>
      <c r="K44" s="4"/>
      <c r="L44" s="4"/>
      <c r="M44" s="4"/>
      <c r="N44" s="4"/>
    </row>
    <row r="45" spans="1:14" ht="15">
      <c r="A45" s="4"/>
      <c r="B45" s="4"/>
      <c r="C45" s="4"/>
      <c r="D45" s="13" t="s">
        <v>1704</v>
      </c>
      <c r="E45" s="14" t="s">
        <v>2204</v>
      </c>
      <c r="F45" s="4"/>
      <c r="G45" s="4"/>
      <c r="H45" s="4"/>
      <c r="I45" s="4"/>
      <c r="J45" s="4"/>
      <c r="K45" s="4"/>
      <c r="L45" s="4"/>
      <c r="M45" s="4"/>
      <c r="N45" s="4"/>
    </row>
    <row r="46" spans="1:14" ht="15">
      <c r="A46" s="4"/>
      <c r="B46" s="4"/>
      <c r="C46" s="4"/>
      <c r="D46" s="13" t="s">
        <v>1429</v>
      </c>
      <c r="E46" s="14" t="s">
        <v>2205</v>
      </c>
      <c r="F46" s="4"/>
      <c r="G46" s="4"/>
      <c r="H46" s="4"/>
      <c r="I46" s="4"/>
      <c r="J46" s="4"/>
      <c r="K46" s="4"/>
      <c r="L46" s="4"/>
      <c r="M46" s="4"/>
      <c r="N46" s="4"/>
    </row>
    <row r="47" spans="1:14" ht="15">
      <c r="A47" s="4"/>
      <c r="B47" s="4"/>
      <c r="C47" s="4"/>
      <c r="D47" s="13" t="s">
        <v>153</v>
      </c>
      <c r="E47" s="14" t="s">
        <v>2206</v>
      </c>
      <c r="F47" s="4"/>
      <c r="G47" s="4"/>
      <c r="H47" s="4"/>
      <c r="I47" s="4"/>
      <c r="J47" s="4"/>
      <c r="K47" s="4"/>
      <c r="L47" s="4"/>
      <c r="M47" s="4"/>
      <c r="N47" s="4"/>
    </row>
    <row r="48" spans="1:14" ht="15">
      <c r="A48" s="4"/>
      <c r="B48" s="4"/>
      <c r="C48" s="4"/>
      <c r="D48" s="13" t="s">
        <v>1596</v>
      </c>
      <c r="E48" s="14" t="s">
        <v>2207</v>
      </c>
      <c r="F48" s="4"/>
      <c r="G48" s="4"/>
      <c r="H48" s="4"/>
      <c r="I48" s="4"/>
      <c r="J48" s="4"/>
      <c r="K48" s="4"/>
      <c r="L48" s="4"/>
      <c r="M48" s="4"/>
      <c r="N48" s="4"/>
    </row>
    <row r="49" spans="1:14" ht="15">
      <c r="A49" s="4"/>
      <c r="B49" s="4"/>
      <c r="C49" s="4"/>
      <c r="D49" s="13" t="s">
        <v>2208</v>
      </c>
      <c r="E49" s="14" t="s">
        <v>2209</v>
      </c>
      <c r="F49" s="4"/>
      <c r="G49" s="4"/>
      <c r="H49" s="4"/>
      <c r="I49" s="4"/>
      <c r="J49" s="4"/>
      <c r="K49" s="4"/>
      <c r="L49" s="4"/>
      <c r="M49" s="4"/>
      <c r="N49" s="4"/>
    </row>
    <row r="50" spans="1:14" ht="15">
      <c r="A50" s="4"/>
      <c r="B50" s="4"/>
      <c r="C50" s="4"/>
      <c r="D50" s="13" t="s">
        <v>2210</v>
      </c>
      <c r="E50" s="14" t="s">
        <v>2211</v>
      </c>
      <c r="F50" s="4"/>
      <c r="G50" s="4"/>
      <c r="H50" s="4"/>
      <c r="I50" s="4"/>
      <c r="J50" s="4"/>
      <c r="K50" s="4"/>
      <c r="L50" s="4"/>
      <c r="M50" s="4"/>
      <c r="N50" s="4"/>
    </row>
    <row r="51" spans="1:14" ht="15">
      <c r="A51" s="4"/>
      <c r="B51" s="4"/>
      <c r="C51" s="4"/>
      <c r="D51" s="13" t="s">
        <v>1987</v>
      </c>
      <c r="E51" s="14" t="s">
        <v>2212</v>
      </c>
      <c r="F51" s="4"/>
      <c r="G51" s="4"/>
      <c r="H51" s="4"/>
      <c r="I51" s="4"/>
      <c r="J51" s="4"/>
      <c r="K51" s="4"/>
      <c r="L51" s="4"/>
      <c r="M51" s="4"/>
      <c r="N51" s="4"/>
    </row>
    <row r="52" spans="1:14" ht="15">
      <c r="A52" s="4"/>
      <c r="B52" s="4"/>
      <c r="C52" s="4"/>
      <c r="D52" s="13" t="s">
        <v>2213</v>
      </c>
      <c r="E52" s="14" t="s">
        <v>2214</v>
      </c>
      <c r="F52" s="4"/>
      <c r="G52" s="4"/>
      <c r="H52" s="4"/>
      <c r="I52" s="4"/>
      <c r="J52" s="4"/>
      <c r="K52" s="4"/>
      <c r="L52" s="4"/>
      <c r="M52" s="4"/>
      <c r="N52" s="4"/>
    </row>
    <row r="53" spans="1:14" ht="15">
      <c r="A53" s="4"/>
      <c r="B53" s="4"/>
      <c r="C53" s="4"/>
      <c r="D53" s="13" t="s">
        <v>2215</v>
      </c>
      <c r="E53" s="14" t="s">
        <v>2216</v>
      </c>
      <c r="F53" s="4"/>
      <c r="G53" s="4"/>
      <c r="H53" s="4"/>
      <c r="I53" s="4"/>
      <c r="J53" s="4"/>
      <c r="K53" s="4"/>
      <c r="L53" s="4"/>
      <c r="M53" s="4"/>
      <c r="N53" s="4"/>
    </row>
    <row r="54" spans="1:14" ht="15">
      <c r="A54" s="4"/>
      <c r="B54" s="4"/>
      <c r="C54" s="4"/>
      <c r="D54" s="13" t="s">
        <v>2059</v>
      </c>
      <c r="E54" s="14" t="s">
        <v>2217</v>
      </c>
      <c r="F54" s="4"/>
      <c r="G54" s="4"/>
      <c r="H54" s="4"/>
      <c r="I54" s="4"/>
      <c r="J54" s="4"/>
      <c r="K54" s="4"/>
      <c r="L54" s="4"/>
      <c r="M54" s="4"/>
      <c r="N54" s="4"/>
    </row>
    <row r="55" spans="1:14" ht="15">
      <c r="A55" s="4"/>
      <c r="B55" s="4"/>
      <c r="C55" s="4"/>
      <c r="D55" s="13" t="s">
        <v>2218</v>
      </c>
      <c r="E55" s="14" t="s">
        <v>2219</v>
      </c>
      <c r="F55" s="4"/>
      <c r="G55" s="4"/>
      <c r="H55" s="4"/>
      <c r="I55" s="4"/>
      <c r="J55" s="4"/>
      <c r="K55" s="4"/>
      <c r="L55" s="4"/>
      <c r="M55" s="4"/>
      <c r="N55" s="4"/>
    </row>
    <row r="56" spans="1:14" ht="15">
      <c r="A56" s="4"/>
      <c r="B56" s="4"/>
      <c r="C56" s="4"/>
      <c r="D56" s="13" t="s">
        <v>2220</v>
      </c>
      <c r="E56" s="14" t="s">
        <v>2221</v>
      </c>
      <c r="F56" s="4"/>
      <c r="G56" s="4"/>
      <c r="H56" s="4"/>
      <c r="I56" s="4"/>
      <c r="J56" s="4"/>
      <c r="K56" s="4"/>
      <c r="L56" s="4"/>
      <c r="M56" s="4"/>
      <c r="N56" s="4"/>
    </row>
    <row r="57" spans="1:14" ht="15">
      <c r="A57" s="4"/>
      <c r="B57" s="4"/>
      <c r="C57" s="4"/>
      <c r="D57" s="13" t="s">
        <v>2222</v>
      </c>
      <c r="E57" s="14" t="s">
        <v>2223</v>
      </c>
      <c r="F57" s="4"/>
      <c r="G57" s="4"/>
      <c r="H57" s="4"/>
      <c r="I57" s="4"/>
      <c r="J57" s="4"/>
      <c r="K57" s="4"/>
      <c r="L57" s="4"/>
      <c r="M57" s="4"/>
      <c r="N57" s="4"/>
    </row>
    <row r="58" spans="1:14" ht="15">
      <c r="A58" s="4"/>
      <c r="B58" s="4"/>
      <c r="C58" s="4"/>
      <c r="D58" s="13" t="s">
        <v>2224</v>
      </c>
      <c r="E58" s="14" t="s">
        <v>2225</v>
      </c>
      <c r="F58" s="4"/>
      <c r="G58" s="4"/>
      <c r="H58" s="4"/>
      <c r="I58" s="4"/>
      <c r="J58" s="4"/>
      <c r="K58" s="4"/>
      <c r="L58" s="4"/>
      <c r="M58" s="4"/>
      <c r="N58" s="4"/>
    </row>
    <row r="59" spans="1:14" ht="15">
      <c r="A59" s="4"/>
      <c r="B59" s="4"/>
      <c r="C59" s="4"/>
      <c r="D59" s="13" t="s">
        <v>2226</v>
      </c>
      <c r="E59" s="14" t="s">
        <v>2227</v>
      </c>
      <c r="F59" s="4"/>
      <c r="G59" s="4"/>
      <c r="H59" s="4"/>
      <c r="I59" s="4"/>
      <c r="J59" s="4"/>
      <c r="K59" s="4"/>
      <c r="L59" s="4"/>
      <c r="M59" s="4"/>
      <c r="N59" s="4"/>
    </row>
    <row r="60" spans="1:14" ht="15">
      <c r="A60" s="4"/>
      <c r="B60" s="4"/>
      <c r="C60" s="4"/>
      <c r="D60" s="13" t="s">
        <v>1814</v>
      </c>
      <c r="E60" s="14" t="s">
        <v>2228</v>
      </c>
      <c r="F60" s="4"/>
      <c r="G60" s="4"/>
      <c r="H60" s="4"/>
      <c r="I60" s="4"/>
      <c r="J60" s="4"/>
      <c r="K60" s="4"/>
      <c r="L60" s="4"/>
      <c r="M60" s="4"/>
      <c r="N60" s="4"/>
    </row>
    <row r="61" spans="1:14" ht="15">
      <c r="A61" s="4"/>
      <c r="B61" s="4"/>
      <c r="C61" s="4"/>
      <c r="D61" s="13" t="s">
        <v>1993</v>
      </c>
      <c r="E61" s="14" t="s">
        <v>2229</v>
      </c>
      <c r="F61" s="4"/>
      <c r="G61" s="4"/>
      <c r="H61" s="4"/>
      <c r="I61" s="4"/>
      <c r="J61" s="4"/>
      <c r="K61" s="4"/>
      <c r="L61" s="4"/>
      <c r="M61" s="4"/>
      <c r="N61" s="4"/>
    </row>
    <row r="62" spans="1:14" ht="15">
      <c r="A62" s="4"/>
      <c r="B62" s="4"/>
      <c r="C62" s="4"/>
      <c r="D62" s="13" t="s">
        <v>2230</v>
      </c>
      <c r="E62" s="14" t="s">
        <v>2231</v>
      </c>
      <c r="F62" s="4"/>
      <c r="G62" s="4"/>
      <c r="H62" s="4"/>
      <c r="I62" s="4"/>
      <c r="J62" s="4"/>
      <c r="K62" s="4"/>
      <c r="L62" s="4"/>
      <c r="M62" s="4"/>
      <c r="N62" s="4"/>
    </row>
    <row r="63" spans="1:14" ht="15">
      <c r="A63" s="4"/>
      <c r="B63" s="4"/>
      <c r="C63" s="4"/>
      <c r="D63" s="13" t="s">
        <v>1360</v>
      </c>
      <c r="E63" s="14" t="s">
        <v>2232</v>
      </c>
      <c r="F63" s="4"/>
      <c r="G63" s="4"/>
      <c r="H63" s="4"/>
      <c r="I63" s="4"/>
      <c r="J63" s="4"/>
      <c r="K63" s="4"/>
      <c r="L63" s="4"/>
      <c r="M63" s="4"/>
      <c r="N63" s="4"/>
    </row>
    <row r="64" spans="1:14" ht="15">
      <c r="A64" s="4"/>
      <c r="B64" s="4"/>
      <c r="C64" s="4"/>
      <c r="D64" s="13" t="s">
        <v>1836</v>
      </c>
      <c r="E64" s="14" t="s">
        <v>2233</v>
      </c>
      <c r="F64" s="4"/>
      <c r="G64" s="4"/>
      <c r="H64" s="4"/>
      <c r="I64" s="4"/>
      <c r="J64" s="4"/>
      <c r="K64" s="4"/>
      <c r="L64" s="4"/>
      <c r="M64" s="4"/>
      <c r="N64" s="4"/>
    </row>
    <row r="65" spans="1:14" ht="15">
      <c r="A65" s="4"/>
      <c r="B65" s="4"/>
      <c r="C65" s="4"/>
      <c r="D65" s="13" t="s">
        <v>2234</v>
      </c>
      <c r="E65" s="14" t="s">
        <v>2235</v>
      </c>
      <c r="F65" s="4"/>
      <c r="G65" s="4"/>
      <c r="H65" s="4"/>
      <c r="I65" s="4"/>
      <c r="J65" s="4"/>
      <c r="K65" s="4"/>
      <c r="L65" s="4"/>
      <c r="M65" s="4"/>
      <c r="N65" s="4"/>
    </row>
    <row r="66" spans="1:14" ht="15">
      <c r="A66" s="4"/>
      <c r="B66" s="4"/>
      <c r="C66" s="4"/>
      <c r="D66" s="13" t="s">
        <v>2236</v>
      </c>
      <c r="E66" s="14" t="s">
        <v>2237</v>
      </c>
      <c r="F66" s="4"/>
      <c r="G66" s="4"/>
      <c r="H66" s="4"/>
      <c r="I66" s="4"/>
      <c r="J66" s="4"/>
      <c r="K66" s="4"/>
      <c r="L66" s="4"/>
      <c r="M66" s="4"/>
      <c r="N66" s="4"/>
    </row>
    <row r="67" spans="1:14" ht="15">
      <c r="A67" s="4"/>
      <c r="B67" s="4"/>
      <c r="C67" s="4"/>
      <c r="D67" s="13" t="s">
        <v>2238</v>
      </c>
      <c r="E67" s="14" t="s">
        <v>2239</v>
      </c>
      <c r="F67" s="4"/>
      <c r="G67" s="4"/>
      <c r="H67" s="4"/>
      <c r="I67" s="4"/>
      <c r="J67" s="4"/>
      <c r="K67" s="4"/>
      <c r="L67" s="4"/>
      <c r="M67" s="4"/>
      <c r="N67" s="4"/>
    </row>
    <row r="68" spans="1:14" ht="15">
      <c r="A68" s="4"/>
      <c r="B68" s="4"/>
      <c r="C68" s="4"/>
      <c r="D68" s="13" t="s">
        <v>1643</v>
      </c>
      <c r="E68" s="14" t="s">
        <v>2240</v>
      </c>
      <c r="F68" s="4"/>
      <c r="G68" s="4"/>
      <c r="H68" s="4"/>
      <c r="I68" s="4"/>
      <c r="J68" s="4"/>
      <c r="K68" s="4"/>
      <c r="L68" s="4"/>
      <c r="M68" s="4"/>
      <c r="N68" s="4"/>
    </row>
    <row r="69" spans="1:14" ht="15">
      <c r="A69" s="4"/>
      <c r="B69" s="4"/>
      <c r="C69" s="4"/>
      <c r="D69" s="13" t="s">
        <v>2241</v>
      </c>
      <c r="E69" s="14" t="s">
        <v>2242</v>
      </c>
      <c r="F69" s="4"/>
      <c r="G69" s="4"/>
      <c r="H69" s="4"/>
      <c r="I69" s="4"/>
      <c r="J69" s="4"/>
      <c r="K69" s="4"/>
      <c r="L69" s="4"/>
      <c r="M69" s="4"/>
      <c r="N69" s="4"/>
    </row>
    <row r="70" spans="1:14" ht="15">
      <c r="A70" s="4"/>
      <c r="B70" s="4"/>
      <c r="C70" s="4"/>
      <c r="D70" s="13" t="s">
        <v>2243</v>
      </c>
      <c r="E70" s="14" t="s">
        <v>2244</v>
      </c>
      <c r="F70" s="4"/>
      <c r="G70" s="4"/>
      <c r="H70" s="4"/>
      <c r="I70" s="4"/>
      <c r="J70" s="4"/>
      <c r="K70" s="4"/>
      <c r="L70" s="4"/>
      <c r="M70" s="4"/>
      <c r="N70" s="4"/>
    </row>
    <row r="71" spans="1:14" ht="15">
      <c r="A71" s="4"/>
      <c r="B71" s="4"/>
      <c r="C71" s="4"/>
      <c r="D71" s="13" t="s">
        <v>2245</v>
      </c>
      <c r="E71" s="14" t="s">
        <v>2246</v>
      </c>
      <c r="F71" s="4"/>
      <c r="G71" s="4"/>
      <c r="H71" s="4"/>
      <c r="I71" s="4"/>
      <c r="J71" s="4"/>
      <c r="K71" s="4"/>
      <c r="L71" s="4"/>
      <c r="M71" s="4"/>
      <c r="N71" s="4"/>
    </row>
    <row r="72" spans="1:14" ht="15">
      <c r="A72" s="4"/>
      <c r="B72" s="4"/>
      <c r="C72" s="4"/>
      <c r="D72" s="13" t="s">
        <v>712</v>
      </c>
      <c r="E72" s="14" t="s">
        <v>2247</v>
      </c>
      <c r="F72" s="4"/>
      <c r="G72" s="4"/>
      <c r="H72" s="4"/>
      <c r="I72" s="4"/>
      <c r="J72" s="4"/>
      <c r="K72" s="4"/>
      <c r="L72" s="4"/>
      <c r="M72" s="4"/>
      <c r="N72" s="4"/>
    </row>
    <row r="73" spans="1:14" ht="15">
      <c r="A73" s="4"/>
      <c r="B73" s="4"/>
      <c r="C73" s="4"/>
      <c r="D73" s="13" t="s">
        <v>1998</v>
      </c>
      <c r="E73" s="14" t="s">
        <v>2248</v>
      </c>
      <c r="F73" s="4"/>
      <c r="G73" s="4"/>
      <c r="H73" s="4"/>
      <c r="I73" s="4"/>
      <c r="J73" s="4"/>
      <c r="K73" s="4"/>
      <c r="L73" s="4"/>
      <c r="M73" s="4"/>
      <c r="N73" s="4"/>
    </row>
    <row r="74" spans="1:14" ht="15">
      <c r="A74" s="4"/>
      <c r="B74" s="4"/>
      <c r="C74" s="4"/>
      <c r="D74" s="13" t="s">
        <v>133</v>
      </c>
      <c r="E74" s="14" t="s">
        <v>2249</v>
      </c>
      <c r="F74" s="4"/>
      <c r="G74" s="4"/>
      <c r="H74" s="4"/>
      <c r="I74" s="4"/>
      <c r="J74" s="4"/>
      <c r="K74" s="4"/>
      <c r="L74" s="4"/>
      <c r="M74" s="4"/>
      <c r="N74" s="4"/>
    </row>
    <row r="75" spans="1:14" ht="15">
      <c r="A75" s="4"/>
      <c r="B75" s="4"/>
      <c r="C75" s="4"/>
      <c r="D75" s="13" t="s">
        <v>2250</v>
      </c>
      <c r="E75" s="14" t="s">
        <v>2251</v>
      </c>
      <c r="F75" s="4"/>
      <c r="G75" s="4"/>
      <c r="H75" s="4"/>
      <c r="I75" s="4"/>
      <c r="J75" s="4"/>
      <c r="K75" s="4"/>
      <c r="L75" s="4"/>
      <c r="M75" s="4"/>
      <c r="N75" s="4"/>
    </row>
    <row r="76" spans="1:14" ht="15">
      <c r="A76" s="4"/>
      <c r="B76" s="4"/>
      <c r="C76" s="4"/>
      <c r="D76" s="13" t="s">
        <v>1824</v>
      </c>
      <c r="E76" s="14" t="s">
        <v>2252</v>
      </c>
      <c r="F76" s="4"/>
      <c r="G76" s="4"/>
      <c r="H76" s="4"/>
      <c r="I76" s="4"/>
      <c r="J76" s="4"/>
      <c r="K76" s="4"/>
      <c r="L76" s="4"/>
      <c r="M76" s="4"/>
      <c r="N76" s="4"/>
    </row>
    <row r="77" spans="1:14" ht="15">
      <c r="A77" s="4"/>
      <c r="B77" s="4"/>
      <c r="C77" s="4"/>
      <c r="D77" s="13" t="s">
        <v>950</v>
      </c>
      <c r="E77" s="14" t="s">
        <v>2253</v>
      </c>
      <c r="F77" s="4"/>
      <c r="G77" s="4"/>
      <c r="H77" s="4"/>
      <c r="I77" s="4"/>
      <c r="J77" s="4"/>
      <c r="K77" s="4"/>
      <c r="L77" s="4"/>
      <c r="M77" s="4"/>
      <c r="N77" s="4"/>
    </row>
    <row r="78" spans="1:14" ht="15">
      <c r="A78" s="4"/>
      <c r="B78" s="4"/>
      <c r="C78" s="4"/>
      <c r="D78" s="13" t="s">
        <v>1809</v>
      </c>
      <c r="E78" s="14" t="s">
        <v>2254</v>
      </c>
      <c r="F78" s="4"/>
      <c r="G78" s="4"/>
      <c r="H78" s="4"/>
      <c r="I78" s="4"/>
      <c r="J78" s="4"/>
      <c r="K78" s="4"/>
      <c r="L78" s="4"/>
      <c r="M78" s="4"/>
      <c r="N78" s="4"/>
    </row>
    <row r="79" spans="1:14" ht="15">
      <c r="A79" s="4"/>
      <c r="B79" s="4"/>
      <c r="C79" s="4"/>
      <c r="D79" s="13" t="s">
        <v>2255</v>
      </c>
      <c r="E79" s="14" t="s">
        <v>2256</v>
      </c>
      <c r="F79" s="4"/>
      <c r="G79" s="4"/>
      <c r="H79" s="4"/>
      <c r="I79" s="4"/>
      <c r="J79" s="4"/>
      <c r="K79" s="4"/>
      <c r="L79" s="4"/>
      <c r="M79" s="4"/>
      <c r="N79" s="4"/>
    </row>
    <row r="80" spans="1:14" ht="15">
      <c r="A80" s="4"/>
      <c r="B80" s="4"/>
      <c r="C80" s="4"/>
      <c r="D80" s="13" t="s">
        <v>2257</v>
      </c>
      <c r="E80" s="14" t="s">
        <v>2258</v>
      </c>
      <c r="F80" s="4"/>
      <c r="G80" s="4"/>
      <c r="H80" s="4"/>
      <c r="I80" s="4"/>
      <c r="J80" s="4"/>
      <c r="K80" s="4"/>
      <c r="L80" s="4"/>
      <c r="M80" s="4"/>
      <c r="N80" s="4"/>
    </row>
    <row r="81" spans="1:14" ht="15">
      <c r="A81" s="4"/>
      <c r="B81" s="4"/>
      <c r="C81" s="4"/>
      <c r="D81" s="13" t="s">
        <v>930</v>
      </c>
      <c r="E81" s="14" t="s">
        <v>2259</v>
      </c>
      <c r="F81" s="4"/>
      <c r="G81" s="4"/>
      <c r="H81" s="4"/>
      <c r="I81" s="4"/>
      <c r="J81" s="4"/>
      <c r="K81" s="4"/>
      <c r="L81" s="4"/>
      <c r="M81" s="4"/>
      <c r="N81" s="4"/>
    </row>
    <row r="82" spans="1:14" ht="15">
      <c r="A82" s="4"/>
      <c r="B82" s="4"/>
      <c r="C82" s="4"/>
      <c r="D82" s="13" t="s">
        <v>2260</v>
      </c>
      <c r="E82" s="14" t="s">
        <v>2261</v>
      </c>
      <c r="F82" s="4"/>
      <c r="G82" s="4"/>
      <c r="H82" s="4"/>
      <c r="I82" s="4"/>
      <c r="J82" s="4"/>
      <c r="K82" s="4"/>
      <c r="L82" s="4"/>
      <c r="M82" s="4"/>
      <c r="N82" s="4"/>
    </row>
    <row r="83" spans="1:14" ht="15">
      <c r="A83" s="4"/>
      <c r="B83" s="4"/>
      <c r="C83" s="4"/>
      <c r="D83" s="13" t="s">
        <v>2262</v>
      </c>
      <c r="E83" s="14" t="s">
        <v>2263</v>
      </c>
      <c r="F83" s="4"/>
      <c r="G83" s="4"/>
      <c r="H83" s="4"/>
      <c r="I83" s="4"/>
      <c r="J83" s="4"/>
      <c r="K83" s="4"/>
      <c r="L83" s="4"/>
      <c r="M83" s="4"/>
      <c r="N83" s="4"/>
    </row>
    <row r="84" spans="1:14" ht="15">
      <c r="A84" s="4"/>
      <c r="B84" s="4"/>
      <c r="C84" s="4"/>
      <c r="D84" s="13" t="s">
        <v>2264</v>
      </c>
      <c r="E84" s="14" t="s">
        <v>2265</v>
      </c>
      <c r="F84" s="4"/>
      <c r="G84" s="4"/>
      <c r="H84" s="4"/>
      <c r="I84" s="4"/>
      <c r="J84" s="4"/>
      <c r="K84" s="4"/>
      <c r="L84" s="4"/>
      <c r="M84" s="4"/>
      <c r="N84" s="4"/>
    </row>
    <row r="85" spans="1:14" ht="15">
      <c r="A85" s="4"/>
      <c r="B85" s="4"/>
      <c r="C85" s="4"/>
      <c r="D85" s="13" t="s">
        <v>2266</v>
      </c>
      <c r="E85" s="14" t="s">
        <v>2267</v>
      </c>
      <c r="F85" s="4"/>
      <c r="G85" s="4"/>
      <c r="H85" s="4"/>
      <c r="I85" s="4"/>
      <c r="J85" s="4"/>
      <c r="K85" s="4"/>
      <c r="L85" s="4"/>
      <c r="M85" s="4"/>
      <c r="N85" s="4"/>
    </row>
    <row r="86" spans="1:14" ht="15">
      <c r="A86" s="4"/>
      <c r="B86" s="4"/>
      <c r="C86" s="4"/>
      <c r="D86" s="13" t="s">
        <v>49</v>
      </c>
      <c r="E86" s="14" t="s">
        <v>2268</v>
      </c>
      <c r="F86" s="4"/>
      <c r="G86" s="4"/>
      <c r="H86" s="4"/>
      <c r="I86" s="4"/>
      <c r="J86" s="4"/>
      <c r="K86" s="4"/>
      <c r="L86" s="4"/>
      <c r="M86" s="4"/>
      <c r="N86" s="4"/>
    </row>
    <row r="87" spans="1:14" ht="15">
      <c r="A87" s="4"/>
      <c r="B87" s="4"/>
      <c r="C87" s="4"/>
      <c r="D87" s="13" t="s">
        <v>2063</v>
      </c>
      <c r="E87" s="14" t="s">
        <v>2269</v>
      </c>
      <c r="F87" s="4"/>
      <c r="G87" s="4"/>
      <c r="H87" s="4"/>
      <c r="I87" s="4"/>
      <c r="J87" s="4"/>
      <c r="K87" s="4"/>
      <c r="L87" s="4"/>
      <c r="M87" s="4"/>
      <c r="N87" s="4"/>
    </row>
    <row r="88" spans="1:14" ht="15">
      <c r="A88" s="4"/>
      <c r="B88" s="4"/>
      <c r="C88" s="4"/>
      <c r="D88" s="13" t="s">
        <v>2270</v>
      </c>
      <c r="E88" s="14" t="s">
        <v>2271</v>
      </c>
      <c r="F88" s="4"/>
      <c r="G88" s="4"/>
      <c r="H88" s="4"/>
      <c r="I88" s="4"/>
      <c r="J88" s="4"/>
      <c r="K88" s="4"/>
      <c r="L88" s="4"/>
      <c r="M88" s="4"/>
      <c r="N88" s="4"/>
    </row>
    <row r="89" spans="1:14" ht="15">
      <c r="A89" s="4"/>
      <c r="B89" s="4"/>
      <c r="C89" s="4"/>
      <c r="D89" s="13" t="s">
        <v>2272</v>
      </c>
      <c r="E89" s="14" t="s">
        <v>2273</v>
      </c>
      <c r="F89" s="4"/>
      <c r="G89" s="4"/>
      <c r="H89" s="4"/>
      <c r="I89" s="4"/>
      <c r="J89" s="4"/>
      <c r="K89" s="4"/>
      <c r="L89" s="4"/>
      <c r="M89" s="4"/>
      <c r="N89" s="4"/>
    </row>
    <row r="90" spans="1:14" ht="15">
      <c r="A90" s="4"/>
      <c r="B90" s="4"/>
      <c r="C90" s="4"/>
      <c r="D90" s="13" t="s">
        <v>2274</v>
      </c>
      <c r="E90" s="14" t="s">
        <v>2275</v>
      </c>
      <c r="F90" s="4"/>
      <c r="G90" s="4"/>
      <c r="H90" s="4"/>
      <c r="I90" s="4"/>
      <c r="J90" s="4"/>
      <c r="K90" s="4"/>
      <c r="L90" s="4"/>
      <c r="M90" s="4"/>
      <c r="N90" s="4"/>
    </row>
    <row r="91" spans="1:14" ht="15">
      <c r="A91" s="4"/>
      <c r="B91" s="4"/>
      <c r="C91" s="4"/>
      <c r="D91" s="13" t="s">
        <v>1392</v>
      </c>
      <c r="E91" s="14" t="s">
        <v>2276</v>
      </c>
      <c r="F91" s="4"/>
      <c r="G91" s="4"/>
      <c r="H91" s="4"/>
      <c r="I91" s="4"/>
      <c r="J91" s="4"/>
      <c r="K91" s="4"/>
      <c r="L91" s="4"/>
      <c r="M91" s="4"/>
      <c r="N91" s="4"/>
    </row>
    <row r="92" spans="1:14" ht="15">
      <c r="A92" s="4"/>
      <c r="B92" s="4"/>
      <c r="C92" s="4"/>
      <c r="D92" s="13" t="s">
        <v>2277</v>
      </c>
      <c r="E92" s="14" t="s">
        <v>2278</v>
      </c>
      <c r="F92" s="4"/>
      <c r="G92" s="4"/>
      <c r="H92" s="4"/>
      <c r="I92" s="4"/>
      <c r="J92" s="4"/>
      <c r="K92" s="4"/>
      <c r="L92" s="4"/>
      <c r="M92" s="4"/>
      <c r="N92" s="4"/>
    </row>
    <row r="93" spans="1:14" ht="12.75">
      <c r="D93" s="1" t="s">
        <v>2279</v>
      </c>
      <c r="E93" s="1" t="s">
        <v>2280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2:U96"/>
  <sheetViews>
    <sheetView workbookViewId="0"/>
  </sheetViews>
  <sheetFormatPr baseColWidth="10" defaultColWidth="12.5703125" defaultRowHeight="15.75" customHeight="1"/>
  <cols>
    <col min="2" max="2" width="63.42578125" customWidth="1"/>
    <col min="13" max="13" width="57.42578125" customWidth="1"/>
  </cols>
  <sheetData>
    <row r="2" spans="2:21" ht="15.75" customHeight="1">
      <c r="B2" s="83" t="s">
        <v>2281</v>
      </c>
      <c r="C2" s="86" t="s">
        <v>2282</v>
      </c>
      <c r="D2" s="87" t="s">
        <v>2283</v>
      </c>
      <c r="E2" s="74"/>
      <c r="F2" s="74"/>
      <c r="G2" s="74"/>
      <c r="H2" s="75"/>
      <c r="I2" s="86" t="s">
        <v>2284</v>
      </c>
      <c r="J2" s="88" t="s">
        <v>2285</v>
      </c>
      <c r="K2" s="29"/>
      <c r="L2" s="29"/>
      <c r="M2" s="89" t="s">
        <v>2111</v>
      </c>
      <c r="N2" s="76" t="s">
        <v>2286</v>
      </c>
      <c r="O2" s="73" t="s">
        <v>2283</v>
      </c>
      <c r="P2" s="74"/>
      <c r="Q2" s="74"/>
      <c r="R2" s="74"/>
      <c r="S2" s="75"/>
      <c r="T2" s="76" t="s">
        <v>2284</v>
      </c>
      <c r="U2" s="79" t="s">
        <v>2285</v>
      </c>
    </row>
    <row r="3" spans="2:21" ht="15.75" customHeight="1">
      <c r="B3" s="84"/>
      <c r="C3" s="77"/>
      <c r="D3" s="90" t="s">
        <v>2287</v>
      </c>
      <c r="E3" s="71"/>
      <c r="F3" s="71"/>
      <c r="G3" s="71"/>
      <c r="H3" s="72"/>
      <c r="I3" s="77"/>
      <c r="J3" s="80"/>
      <c r="K3" s="29"/>
      <c r="L3" s="29"/>
      <c r="M3" s="84"/>
      <c r="N3" s="77"/>
      <c r="O3" s="82" t="s">
        <v>2287</v>
      </c>
      <c r="P3" s="71"/>
      <c r="Q3" s="71"/>
      <c r="R3" s="71"/>
      <c r="S3" s="72"/>
      <c r="T3" s="77"/>
      <c r="U3" s="80"/>
    </row>
    <row r="4" spans="2:21" ht="15.75" customHeight="1">
      <c r="B4" s="85"/>
      <c r="C4" s="78"/>
      <c r="D4" s="30" t="s">
        <v>2288</v>
      </c>
      <c r="E4" s="30" t="s">
        <v>2289</v>
      </c>
      <c r="F4" s="30" t="s">
        <v>2290</v>
      </c>
      <c r="G4" s="30" t="s">
        <v>2291</v>
      </c>
      <c r="H4" s="30" t="s">
        <v>2292</v>
      </c>
      <c r="I4" s="78"/>
      <c r="J4" s="81"/>
      <c r="K4" s="29"/>
      <c r="L4" s="29"/>
      <c r="M4" s="85"/>
      <c r="N4" s="78"/>
      <c r="O4" s="31" t="s">
        <v>2288</v>
      </c>
      <c r="P4" s="31" t="s">
        <v>2289</v>
      </c>
      <c r="Q4" s="31" t="s">
        <v>2290</v>
      </c>
      <c r="R4" s="31" t="s">
        <v>2291</v>
      </c>
      <c r="S4" s="31" t="s">
        <v>2292</v>
      </c>
      <c r="T4" s="78"/>
      <c r="U4" s="81"/>
    </row>
    <row r="5" spans="2:21" ht="15.75" customHeight="1">
      <c r="B5" s="32" t="s">
        <v>2115</v>
      </c>
      <c r="C5" s="33">
        <f>COUNTIFS(PMP!M:M,B5,PMP!AK:AK,"CERRADA")</f>
        <v>0</v>
      </c>
      <c r="D5" s="33">
        <f>COUNTIFS(PMP!M:M,B5,PMP!AK:AK,"VENCIDA")</f>
        <v>0</v>
      </c>
      <c r="E5" s="33">
        <f>COUNTIFS(PMP!M:M,B5,PMP!AK:AK,"CON TIEMPO")</f>
        <v>0</v>
      </c>
      <c r="F5" s="34">
        <f>COUNTIFS(PMP!M:M,B5,PMP!AK:AK,"CUMPLIDA")</f>
        <v>0</v>
      </c>
      <c r="G5" s="33">
        <f>COUNTIFS(PMP!M:M,B5,PMP!AK:AK,"EN REVISIÓN OCI")</f>
        <v>0</v>
      </c>
      <c r="H5" s="35">
        <f>COUNTIFS(PMP!M:M,B5,PMP!D:D,"ABIERTA")</f>
        <v>0</v>
      </c>
      <c r="I5" s="33">
        <f>COUNTIFS(PMP!M:M,B5,PMP!AB:AB,"")</f>
        <v>0</v>
      </c>
      <c r="J5" s="36">
        <f>COUNTIFS(PMP!M:M,B5)</f>
        <v>0</v>
      </c>
      <c r="K5" s="29"/>
      <c r="L5" s="29"/>
      <c r="M5" s="32" t="s">
        <v>1147</v>
      </c>
      <c r="N5" s="33">
        <f ca="1">COUNTIFS(PMP!L:L,M5,PMP!AK:AK,"CERRADA")</f>
        <v>0</v>
      </c>
      <c r="O5" s="33">
        <f ca="1">COUNTIFS(PMP!L:L,M5,PMP!AK:AK,"VENCIDA")</f>
        <v>0</v>
      </c>
      <c r="P5" s="33">
        <f ca="1">COUNTIFS(PMP!L:L,M5,PMP!AK:AK,"CON TIEMPO")</f>
        <v>0</v>
      </c>
      <c r="Q5" s="34">
        <f ca="1">COUNTIFS(PMP!L:L,M5,PMP!AK:AK,"CUMPLIDA")</f>
        <v>0</v>
      </c>
      <c r="R5" s="33">
        <f ca="1">COUNTIFS(PMP!L:L,M5,PMP!AK:AK,"EN REVISIÓN OCI")</f>
        <v>0</v>
      </c>
      <c r="S5" s="37">
        <f ca="1">COUNTIFS(PMP!L:L,M5,PMP!D:D,"ABIERTA")</f>
        <v>0</v>
      </c>
      <c r="T5" s="33">
        <f>COUNTIFS(PMP!L:L,M5,PMP!AA:AA,"")</f>
        <v>1</v>
      </c>
      <c r="U5" s="38">
        <f>COUNTIFS(PMP!L:L,M5)</f>
        <v>1</v>
      </c>
    </row>
    <row r="6" spans="2:21" ht="15.75" customHeight="1">
      <c r="B6" s="39" t="s">
        <v>2119</v>
      </c>
      <c r="C6" s="33">
        <f>COUNTIFS(PMP!M:M,B6,PMP!AK:AK,"CERRADA")</f>
        <v>0</v>
      </c>
      <c r="D6" s="33">
        <f>COUNTIFS(PMP!M:M,B6,PMP!AK:AK,"VENCIDA")</f>
        <v>0</v>
      </c>
      <c r="E6" s="33">
        <f>COUNTIFS(PMP!M:M,B6,PMP!AK:AK,"CON TIEMPO")</f>
        <v>0</v>
      </c>
      <c r="F6" s="34">
        <f>COUNTIFS(PMP!M:M,B6,PMP!AK:AK,"CUMPLIDA")</f>
        <v>0</v>
      </c>
      <c r="G6" s="33">
        <f>COUNTIFS(PMP!M:M,B6,PMP!AK:AK,"EN REVISIÓN OCI")</f>
        <v>0</v>
      </c>
      <c r="H6" s="35">
        <f>COUNTIFS(PMP!M:M,B6,PMP!D:D,"ABIERTA")</f>
        <v>0</v>
      </c>
      <c r="I6" s="33">
        <f>COUNTIFS(PMP!M:M,B6,PMP!AB:AB,"")</f>
        <v>0</v>
      </c>
      <c r="J6" s="40">
        <f>COUNTIFS(PMP!M:M,B6)</f>
        <v>0</v>
      </c>
      <c r="K6" s="29"/>
      <c r="L6" s="29"/>
      <c r="M6" s="39" t="s">
        <v>2121</v>
      </c>
      <c r="N6" s="33">
        <f>COUNTIFS(PMP!L:L,M6,PMP!AK:AK,"CERRADA")</f>
        <v>0</v>
      </c>
      <c r="O6" s="33">
        <f>COUNTIFS(PMP!L:L,M6,PMP!AK:AK,"VENCIDA")</f>
        <v>0</v>
      </c>
      <c r="P6" s="33">
        <f>COUNTIFS(PMP!L:L,M6,PMP!AK:AK,"CON TIEMPO")</f>
        <v>0</v>
      </c>
      <c r="Q6" s="34">
        <f>COUNTIFS(PMP!L:L,M6,PMP!AK:AK,"CUMPLIDA")</f>
        <v>0</v>
      </c>
      <c r="R6" s="33">
        <f>COUNTIFS(PMP!L:L,M6,PMP!AK:AK,"EN REVISIÓN OCI")</f>
        <v>0</v>
      </c>
      <c r="S6" s="37">
        <f>COUNTIFS(PMP!L:L,M6,PMP!D:D,"ABIERTA")</f>
        <v>0</v>
      </c>
      <c r="T6" s="33">
        <f>COUNTIFS(PMP!L:L,M6,PMP!AA:AA,"")</f>
        <v>0</v>
      </c>
      <c r="U6" s="41">
        <f>COUNTIFS(PMP!L:L,M6)</f>
        <v>0</v>
      </c>
    </row>
    <row r="7" spans="2:21" ht="15.75" customHeight="1">
      <c r="B7" s="39" t="s">
        <v>81</v>
      </c>
      <c r="C7" s="33">
        <f ca="1">COUNTIFS(PMP!M:M,B7,PMP!AK:AK,"CERRADA")</f>
        <v>0</v>
      </c>
      <c r="D7" s="33">
        <f ca="1">COUNTIFS(PMP!M:M,B7,PMP!AK:AK,"VENCIDA")</f>
        <v>0</v>
      </c>
      <c r="E7" s="33">
        <f ca="1">COUNTIFS(PMP!M:M,B7,PMP!AK:AK,"CON TIEMPO")</f>
        <v>0</v>
      </c>
      <c r="F7" s="34">
        <f ca="1">COUNTIFS(PMP!M:M,B7,PMP!AK:AK,"CUMPLIDA")</f>
        <v>0</v>
      </c>
      <c r="G7" s="33">
        <f ca="1">COUNTIFS(PMP!M:M,B7,PMP!AK:AK,"EN REVISIÓN OCI")</f>
        <v>0</v>
      </c>
      <c r="H7" s="35">
        <f ca="1">COUNTIFS(PMP!M:M,B7,PMP!D:D,"ABIERTA")</f>
        <v>0</v>
      </c>
      <c r="I7" s="33">
        <f>COUNTIFS(PMP!M:M,B7,PMP!AB:AB,"")</f>
        <v>39</v>
      </c>
      <c r="J7" s="40">
        <f>COUNTIFS(PMP!M:M,B7)</f>
        <v>66</v>
      </c>
      <c r="K7" s="29"/>
      <c r="L7" s="29"/>
      <c r="M7" s="39" t="s">
        <v>118</v>
      </c>
      <c r="N7" s="33">
        <f ca="1">COUNTIFS(PMP!L:L,M7,PMP!AK:AK,"CERRADA")</f>
        <v>0</v>
      </c>
      <c r="O7" s="33">
        <f ca="1">COUNTIFS(PMP!L:L,M7,PMP!AK:AK,"VENCIDA")</f>
        <v>2</v>
      </c>
      <c r="P7" s="33">
        <f ca="1">COUNTIFS(PMP!L:L,M7,PMP!AK:AK,"CON TIEMPO")</f>
        <v>0</v>
      </c>
      <c r="Q7" s="34">
        <f ca="1">COUNTIFS(PMP!L:L,M7,PMP!AK:AK,"CUMPLIDA")</f>
        <v>0</v>
      </c>
      <c r="R7" s="33">
        <f ca="1">COUNTIFS(PMP!L:L,M7,PMP!AK:AK,"EN REVISIÓN OCI")</f>
        <v>0</v>
      </c>
      <c r="S7" s="37">
        <f ca="1">COUNTIFS(PMP!L:L,M7,PMP!D:D,"ABIERTA")</f>
        <v>5</v>
      </c>
      <c r="T7" s="33">
        <f>COUNTIFS(PMP!L:L,M7,PMP!AA:AA,"")</f>
        <v>2</v>
      </c>
      <c r="U7" s="41">
        <f>COUNTIFS(PMP!L:L,M7)</f>
        <v>33</v>
      </c>
    </row>
    <row r="8" spans="2:21" ht="15.75" customHeight="1">
      <c r="B8" s="39" t="s">
        <v>589</v>
      </c>
      <c r="C8" s="33">
        <f ca="1">COUNTIFS(PMP!M:M,B8,PMP!AK:AK,"CERRADA")</f>
        <v>0</v>
      </c>
      <c r="D8" s="33">
        <f ca="1">COUNTIFS(PMP!M:M,B8,PMP!AK:AK,"VENCIDA")</f>
        <v>0</v>
      </c>
      <c r="E8" s="33">
        <f ca="1">COUNTIFS(PMP!M:M,B8,PMP!AK:AK,"CON TIEMPO")</f>
        <v>0</v>
      </c>
      <c r="F8" s="34">
        <f ca="1">COUNTIFS(PMP!M:M,B8,PMP!AK:AK,"CUMPLIDA")</f>
        <v>0</v>
      </c>
      <c r="G8" s="33">
        <f ca="1">COUNTIFS(PMP!M:M,B8,PMP!AK:AK,"EN REVISIÓN OCI")</f>
        <v>0</v>
      </c>
      <c r="H8" s="35">
        <f ca="1">COUNTIFS(PMP!M:M,B8,PMP!D:D,"ABIERTA")</f>
        <v>3</v>
      </c>
      <c r="I8" s="33">
        <f>COUNTIFS(PMP!M:M,B8,PMP!AB:AB,"")</f>
        <v>17</v>
      </c>
      <c r="J8" s="40">
        <f>COUNTIFS(PMP!M:M,B8)</f>
        <v>35</v>
      </c>
      <c r="K8" s="29"/>
      <c r="L8" s="29"/>
      <c r="M8" s="39" t="s">
        <v>376</v>
      </c>
      <c r="N8" s="33">
        <f ca="1">COUNTIFS(PMP!L:L,M8,PMP!AK:AK,"CERRADA")</f>
        <v>0</v>
      </c>
      <c r="O8" s="33">
        <f ca="1">COUNTIFS(PMP!L:L,M8,PMP!AK:AK,"VENCIDA")</f>
        <v>0</v>
      </c>
      <c r="P8" s="33">
        <f ca="1">COUNTIFS(PMP!L:L,M8,PMP!AK:AK,"CON TIEMPO")</f>
        <v>0</v>
      </c>
      <c r="Q8" s="34">
        <f ca="1">COUNTIFS(PMP!L:L,M8,PMP!AK:AK,"CUMPLIDA")</f>
        <v>0</v>
      </c>
      <c r="R8" s="33">
        <f ca="1">COUNTIFS(PMP!L:L,M8,PMP!AK:AK,"EN REVISIÓN OCI")</f>
        <v>0</v>
      </c>
      <c r="S8" s="37">
        <f ca="1">COUNTIFS(PMP!L:L,M8,PMP!D:D,"ABIERTA")</f>
        <v>0</v>
      </c>
      <c r="T8" s="33">
        <f>COUNTIFS(PMP!L:L,M8,PMP!AA:AA,"")</f>
        <v>0</v>
      </c>
      <c r="U8" s="41">
        <f>COUNTIFS(PMP!L:L,M8)</f>
        <v>25</v>
      </c>
    </row>
    <row r="9" spans="2:21" ht="15.75" customHeight="1">
      <c r="B9" s="39" t="s">
        <v>212</v>
      </c>
      <c r="C9" s="33">
        <f ca="1">COUNTIFS(PMP!M:M,B9,PMP!AK:AK,"CERRADA")</f>
        <v>0</v>
      </c>
      <c r="D9" s="33">
        <f ca="1">COUNTIFS(PMP!M:M,B9,PMP!AK:AK,"VENCIDA")</f>
        <v>0</v>
      </c>
      <c r="E9" s="33">
        <f ca="1">COUNTIFS(PMP!M:M,B9,PMP!AK:AK,"CON TIEMPO")</f>
        <v>0</v>
      </c>
      <c r="F9" s="34">
        <f ca="1">COUNTIFS(PMP!M:M,B9,PMP!AK:AK,"CUMPLIDA")</f>
        <v>0</v>
      </c>
      <c r="G9" s="33">
        <f ca="1">COUNTIFS(PMP!M:M,B9,PMP!AK:AK,"EN REVISIÓN OCI")</f>
        <v>0</v>
      </c>
      <c r="H9" s="35">
        <f ca="1">COUNTIFS(PMP!M:M,B9,PMP!D:D,"ABIERTA")</f>
        <v>4</v>
      </c>
      <c r="I9" s="33">
        <f>COUNTIFS(PMP!M:M,B9,PMP!AB:AB,"")</f>
        <v>13</v>
      </c>
      <c r="J9" s="40">
        <f>COUNTIFS(PMP!M:M,B9)</f>
        <v>30</v>
      </c>
      <c r="K9" s="29"/>
      <c r="L9" s="29"/>
      <c r="M9" s="39" t="s">
        <v>1447</v>
      </c>
      <c r="N9" s="33">
        <f>COUNTIFS(PMP!L:L,M9,PMP!AK:AK,"CERRADA")</f>
        <v>0</v>
      </c>
      <c r="O9" s="33">
        <f>COUNTIFS(PMP!L:L,M9,PMP!AK:AK,"VENCIDA")</f>
        <v>1</v>
      </c>
      <c r="P9" s="33">
        <f>COUNTIFS(PMP!L:L,M9,PMP!AK:AK,"CON TIEMPO")</f>
        <v>0</v>
      </c>
      <c r="Q9" s="34">
        <f>COUNTIFS(PMP!L:L,M9,PMP!AK:AK,"CUMPLIDA")</f>
        <v>0</v>
      </c>
      <c r="R9" s="33">
        <f>COUNTIFS(PMP!L:L,M9,PMP!AK:AK,"EN REVISIÓN OCI")</f>
        <v>0</v>
      </c>
      <c r="S9" s="37">
        <f>COUNTIFS(PMP!L:L,M9,PMP!D:D,"ABIERTA")</f>
        <v>1</v>
      </c>
      <c r="T9" s="33">
        <f>COUNTIFS(PMP!L:L,M9,PMP!AA:AA,"")</f>
        <v>0</v>
      </c>
      <c r="U9" s="41">
        <f>COUNTIFS(PMP!L:L,M9)</f>
        <v>1</v>
      </c>
    </row>
    <row r="10" spans="2:21" ht="15.75" customHeight="1">
      <c r="B10" s="39" t="s">
        <v>63</v>
      </c>
      <c r="C10" s="33">
        <f ca="1">COUNTIFS(PMP!M:M,B10,PMP!AK:AK,"CERRADA")</f>
        <v>0</v>
      </c>
      <c r="D10" s="33">
        <f ca="1">COUNTIFS(PMP!M:M,B10,PMP!AK:AK,"VENCIDA")</f>
        <v>0</v>
      </c>
      <c r="E10" s="33">
        <f ca="1">COUNTIFS(PMP!M:M,B10,PMP!AK:AK,"CON TIEMPO")</f>
        <v>0</v>
      </c>
      <c r="F10" s="34">
        <f ca="1">COUNTIFS(PMP!M:M,B10,PMP!AK:AK,"CUMPLIDA")</f>
        <v>0</v>
      </c>
      <c r="G10" s="33">
        <f ca="1">COUNTIFS(PMP!M:M,B10,PMP!AK:AK,"EN REVISIÓN OCI")</f>
        <v>0</v>
      </c>
      <c r="H10" s="35">
        <f ca="1">COUNTIFS(PMP!M:M,B10,PMP!D:D,"ABIERTA")</f>
        <v>0</v>
      </c>
      <c r="I10" s="33">
        <f>COUNTIFS(PMP!M:M,B10,PMP!AB:AB,"")</f>
        <v>64</v>
      </c>
      <c r="J10" s="40">
        <f>COUNTIFS(PMP!M:M,B10)</f>
        <v>162</v>
      </c>
      <c r="K10" s="29"/>
      <c r="L10" s="29"/>
      <c r="M10" s="39" t="s">
        <v>2131</v>
      </c>
      <c r="N10" s="33">
        <f>COUNTIFS(PMP!L:L,M10,PMP!AK:AK,"CERRADA")</f>
        <v>0</v>
      </c>
      <c r="O10" s="33">
        <f>COUNTIFS(PMP!L:L,M10,PMP!AK:AK,"VENCIDA")</f>
        <v>0</v>
      </c>
      <c r="P10" s="33">
        <f>COUNTIFS(PMP!L:L,M10,PMP!AK:AK,"CON TIEMPO")</f>
        <v>0</v>
      </c>
      <c r="Q10" s="34">
        <f>COUNTIFS(PMP!L:L,M10,PMP!AK:AK,"CUMPLIDA")</f>
        <v>0</v>
      </c>
      <c r="R10" s="33">
        <f>COUNTIFS(PMP!L:L,M10,PMP!AK:AK,"EN REVISIÓN OCI")</f>
        <v>0</v>
      </c>
      <c r="S10" s="37">
        <f>COUNTIFS(PMP!L:L,M10,PMP!D:D,"ABIERTA")</f>
        <v>0</v>
      </c>
      <c r="T10" s="33">
        <f>COUNTIFS(PMP!L:L,M10,PMP!AA:AA,"")</f>
        <v>0</v>
      </c>
      <c r="U10" s="41">
        <f>COUNTIFS(PMP!L:L,M10)</f>
        <v>0</v>
      </c>
    </row>
    <row r="11" spans="2:21" ht="15.75" customHeight="1">
      <c r="B11" s="39" t="s">
        <v>670</v>
      </c>
      <c r="C11" s="33">
        <f ca="1">COUNTIFS(PMP!M:M,B11,PMP!AK:AK,"CERRADA")</f>
        <v>0</v>
      </c>
      <c r="D11" s="33">
        <f ca="1">COUNTIFS(PMP!M:M,B11,PMP!AK:AK,"VENCIDA")</f>
        <v>0</v>
      </c>
      <c r="E11" s="33">
        <f ca="1">COUNTIFS(PMP!M:M,B11,PMP!AK:AK,"CON TIEMPO")</f>
        <v>0</v>
      </c>
      <c r="F11" s="34">
        <f ca="1">COUNTIFS(PMP!M:M,B11,PMP!AK:AK,"CUMPLIDA")</f>
        <v>0</v>
      </c>
      <c r="G11" s="33">
        <f ca="1">COUNTIFS(PMP!M:M,B11,PMP!AK:AK,"EN REVISIÓN OCI")</f>
        <v>0</v>
      </c>
      <c r="H11" s="35">
        <f ca="1">COUNTIFS(PMP!M:M,B11,PMP!D:D,"ABIERTA")</f>
        <v>0</v>
      </c>
      <c r="I11" s="33">
        <f>COUNTIFS(PMP!M:M,B11,PMP!AB:AB,"")</f>
        <v>17</v>
      </c>
      <c r="J11" s="40">
        <f>COUNTIFS(PMP!M:M,B11)</f>
        <v>26</v>
      </c>
      <c r="K11" s="29"/>
      <c r="L11" s="29"/>
      <c r="M11" s="39" t="s">
        <v>48</v>
      </c>
      <c r="N11" s="33">
        <f ca="1">COUNTIFS(PMP!L:L,M11,PMP!AK:AK,"CERRADA")</f>
        <v>0</v>
      </c>
      <c r="O11" s="33">
        <f ca="1">COUNTIFS(PMP!L:L,M11,PMP!AK:AK,"VENCIDA")</f>
        <v>6</v>
      </c>
      <c r="P11" s="33">
        <f ca="1">COUNTIFS(PMP!L:L,M11,PMP!AK:AK,"CON TIEMPO")</f>
        <v>0</v>
      </c>
      <c r="Q11" s="34">
        <f ca="1">COUNTIFS(PMP!L:L,M11,PMP!AK:AK,"CUMPLIDA")</f>
        <v>0</v>
      </c>
      <c r="R11" s="33">
        <f ca="1">COUNTIFS(PMP!L:L,M11,PMP!AK:AK,"EN REVISIÓN OCI")</f>
        <v>0</v>
      </c>
      <c r="S11" s="37">
        <f ca="1">COUNTIFS(PMP!L:L,M11,PMP!D:D,"ABIERTA")</f>
        <v>29</v>
      </c>
      <c r="T11" s="33">
        <f>COUNTIFS(PMP!L:L,M11,PMP!AA:AA,"")</f>
        <v>44</v>
      </c>
      <c r="U11" s="41">
        <f>COUNTIFS(PMP!L:L,M11)</f>
        <v>59</v>
      </c>
    </row>
    <row r="12" spans="2:21" ht="15.75" customHeight="1">
      <c r="B12" s="39" t="s">
        <v>160</v>
      </c>
      <c r="C12" s="33">
        <f ca="1">COUNTIFS(PMP!M:M,B12,PMP!AK:AK,"CERRADA")</f>
        <v>1</v>
      </c>
      <c r="D12" s="33">
        <f ca="1">COUNTIFS(PMP!M:M,B12,PMP!AK:AK,"VENCIDA")</f>
        <v>12</v>
      </c>
      <c r="E12" s="33">
        <f ca="1">COUNTIFS(PMP!M:M,B12,PMP!AK:AK,"CON TIEMPO")</f>
        <v>0</v>
      </c>
      <c r="F12" s="34">
        <f ca="1">COUNTIFS(PMP!M:M,B12,PMP!AK:AK,"CUMPLIDA")</f>
        <v>0</v>
      </c>
      <c r="G12" s="33">
        <f ca="1">COUNTIFS(PMP!M:M,B12,PMP!AK:AK,"EN REVISIÓN OCI")</f>
        <v>0</v>
      </c>
      <c r="H12" s="35">
        <f ca="1">COUNTIFS(PMP!M:M,B12,PMP!D:D,"ABIERTA")</f>
        <v>33</v>
      </c>
      <c r="I12" s="33">
        <f>COUNTIFS(PMP!M:M,B12,PMP!AB:AB,"")</f>
        <v>25</v>
      </c>
      <c r="J12" s="40">
        <f>COUNTIFS(PMP!M:M,B12)</f>
        <v>47</v>
      </c>
      <c r="K12" s="29"/>
      <c r="L12" s="29"/>
      <c r="M12" s="39" t="s">
        <v>94</v>
      </c>
      <c r="N12" s="33">
        <f ca="1">COUNTIFS(PMP!L:L,M12,PMP!AK:AK,"CERRADA")</f>
        <v>0</v>
      </c>
      <c r="O12" s="33">
        <f ca="1">COUNTIFS(PMP!L:L,M12,PMP!AK:AK,"VENCIDA")</f>
        <v>0</v>
      </c>
      <c r="P12" s="33">
        <f ca="1">COUNTIFS(PMP!L:L,M12,PMP!AK:AK,"CON TIEMPO")</f>
        <v>0</v>
      </c>
      <c r="Q12" s="34">
        <f ca="1">COUNTIFS(PMP!L:L,M12,PMP!AK:AK,"CUMPLIDA")</f>
        <v>0</v>
      </c>
      <c r="R12" s="33">
        <f ca="1">COUNTIFS(PMP!L:L,M12,PMP!AK:AK,"EN REVISIÓN OCI")</f>
        <v>0</v>
      </c>
      <c r="S12" s="37">
        <f ca="1">COUNTIFS(PMP!L:L,M12,PMP!D:D,"ABIERTA")</f>
        <v>0</v>
      </c>
      <c r="T12" s="33">
        <f>COUNTIFS(PMP!L:L,M12,PMP!AA:AA,"")</f>
        <v>0</v>
      </c>
      <c r="U12" s="41">
        <f>COUNTIFS(PMP!L:L,M12)</f>
        <v>4</v>
      </c>
    </row>
    <row r="13" spans="2:21" ht="15.75" customHeight="1">
      <c r="B13" s="42" t="s">
        <v>2003</v>
      </c>
      <c r="C13" s="33">
        <f ca="1">COUNTIFS(PMP!M:M,B13,PMP!AK:AK,"CERRADA")</f>
        <v>0</v>
      </c>
      <c r="D13" s="33">
        <f ca="1">COUNTIFS(PMP!M:M,B13,PMP!AK:AK,"VENCIDA")</f>
        <v>0</v>
      </c>
      <c r="E13" s="33">
        <f ca="1">COUNTIFS(PMP!M:M,B13,PMP!AK:AK,"CON TIEMPO")</f>
        <v>0</v>
      </c>
      <c r="F13" s="34">
        <f ca="1">COUNTIFS(PMP!M:M,B13,PMP!AK:AK,"CUMPLIDA")</f>
        <v>0</v>
      </c>
      <c r="G13" s="33">
        <f ca="1">COUNTIFS(PMP!M:M,B13,PMP!AK:AK,"EN REVISIÓN OCI")</f>
        <v>0</v>
      </c>
      <c r="H13" s="35">
        <f>COUNTIFS(PMP!M:M,B13,PMP!D:D,"ABIERTA")</f>
        <v>4</v>
      </c>
      <c r="I13" s="33">
        <f>COUNTIFS(PMP!M:M,B13,PMP!AB:AB,"")</f>
        <v>0</v>
      </c>
      <c r="J13" s="40">
        <f>COUNTIFS(PMP!M:M,B13)</f>
        <v>4</v>
      </c>
      <c r="K13" s="29"/>
      <c r="L13" s="29"/>
      <c r="M13" s="39" t="s">
        <v>417</v>
      </c>
      <c r="N13" s="33">
        <f ca="1">COUNTIFS(PMP!L:L,M13,PMP!AK:AK,"CERRADA")</f>
        <v>0</v>
      </c>
      <c r="O13" s="33">
        <f ca="1">COUNTIFS(PMP!L:L,M13,PMP!AK:AK,"VENCIDA")</f>
        <v>4</v>
      </c>
      <c r="P13" s="33">
        <f ca="1">COUNTIFS(PMP!L:L,M13,PMP!AK:AK,"CON TIEMPO")</f>
        <v>0</v>
      </c>
      <c r="Q13" s="34">
        <f ca="1">COUNTIFS(PMP!L:L,M13,PMP!AK:AK,"CUMPLIDA")</f>
        <v>0</v>
      </c>
      <c r="R13" s="33">
        <f ca="1">COUNTIFS(PMP!L:L,M13,PMP!AK:AK,"EN REVISIÓN OCI")</f>
        <v>0</v>
      </c>
      <c r="S13" s="37">
        <f ca="1">COUNTIFS(PMP!L:L,M13,PMP!D:D,"ABIERTA")</f>
        <v>22</v>
      </c>
      <c r="T13" s="33">
        <f>COUNTIFS(PMP!L:L,M13,PMP!AA:AA,"")</f>
        <v>73</v>
      </c>
      <c r="U13" s="41">
        <f>COUNTIFS(PMP!L:L,M13)</f>
        <v>181</v>
      </c>
    </row>
    <row r="14" spans="2:21" ht="15.75" customHeight="1">
      <c r="B14" s="39" t="s">
        <v>2026</v>
      </c>
      <c r="C14" s="33">
        <f ca="1">COUNTIFS(PMP!M:M,B14,PMP!AK:AK,"CERRADA")</f>
        <v>0</v>
      </c>
      <c r="D14" s="33">
        <f ca="1">COUNTIFS(PMP!M:M,B14,PMP!AK:AK,"VENCIDA")</f>
        <v>0</v>
      </c>
      <c r="E14" s="33">
        <f ca="1">COUNTIFS(PMP!M:M,B14,PMP!AK:AK,"CON TIEMPO")</f>
        <v>0</v>
      </c>
      <c r="F14" s="34">
        <f ca="1">COUNTIFS(PMP!M:M,B14,PMP!AK:AK,"CUMPLIDA")</f>
        <v>0</v>
      </c>
      <c r="G14" s="33">
        <f ca="1">COUNTIFS(PMP!M:M,B14,PMP!AK:AK,"EN REVISIÓN OCI")</f>
        <v>0</v>
      </c>
      <c r="H14" s="35">
        <f>COUNTIFS(PMP!M:M,B14,PMP!D:D,"ABIERTA")</f>
        <v>3</v>
      </c>
      <c r="I14" s="33">
        <f>COUNTIFS(PMP!M:M,B14,PMP!AB:AB,"")</f>
        <v>0</v>
      </c>
      <c r="J14" s="40">
        <f>COUNTIFS(PMP!M:M,B14)</f>
        <v>3</v>
      </c>
      <c r="K14" s="29"/>
      <c r="L14" s="29"/>
      <c r="M14" s="39" t="s">
        <v>2144</v>
      </c>
      <c r="N14" s="33">
        <f>COUNTIFS(PMP!L:L,M14,PMP!AK:AK,"CERRADA")</f>
        <v>0</v>
      </c>
      <c r="O14" s="33">
        <f>COUNTIFS(PMP!L:L,M14,PMP!AK:AK,"VENCIDA")</f>
        <v>0</v>
      </c>
      <c r="P14" s="33">
        <f>COUNTIFS(PMP!L:L,M14,PMP!AK:AK,"CON TIEMPO")</f>
        <v>0</v>
      </c>
      <c r="Q14" s="34">
        <f>COUNTIFS(PMP!L:L,M14,PMP!AK:AK,"CUMPLIDA")</f>
        <v>0</v>
      </c>
      <c r="R14" s="33">
        <f>COUNTIFS(PMP!L:L,M14,PMP!AK:AK,"EN REVISIÓN OCI")</f>
        <v>0</v>
      </c>
      <c r="S14" s="37">
        <f>COUNTIFS(PMP!L:L,M14,PMP!D:D,"ABIERTA")</f>
        <v>0</v>
      </c>
      <c r="T14" s="33">
        <f>COUNTIFS(PMP!L:L,M14,PMP!AA:AA,"")</f>
        <v>0</v>
      </c>
      <c r="U14" s="41">
        <f>COUNTIFS(PMP!L:L,M14)</f>
        <v>0</v>
      </c>
    </row>
    <row r="15" spans="2:21" ht="15.75" customHeight="1">
      <c r="B15" s="39" t="s">
        <v>702</v>
      </c>
      <c r="C15" s="33">
        <f ca="1">COUNTIFS(PMP!M:M,B15,PMP!AK:AK,"CERRADA")</f>
        <v>0</v>
      </c>
      <c r="D15" s="33">
        <f ca="1">COUNTIFS(PMP!M:M,B15,PMP!AK:AK,"VENCIDA")</f>
        <v>0</v>
      </c>
      <c r="E15" s="33">
        <f ca="1">COUNTIFS(PMP!M:M,B15,PMP!AK:AK,"CON TIEMPO")</f>
        <v>0</v>
      </c>
      <c r="F15" s="34">
        <f ca="1">COUNTIFS(PMP!M:M,B15,PMP!AK:AK,"CUMPLIDA")</f>
        <v>0</v>
      </c>
      <c r="G15" s="33">
        <f ca="1">COUNTIFS(PMP!M:M,B15,PMP!AK:AK,"EN REVISIÓN OCI")</f>
        <v>0</v>
      </c>
      <c r="H15" s="35">
        <f ca="1">COUNTIFS(PMP!M:M,B15,PMP!D:D,"ABIERTA")</f>
        <v>0</v>
      </c>
      <c r="I15" s="33">
        <f>COUNTIFS(PMP!M:M,B15,PMP!AB:AB,"")</f>
        <v>2</v>
      </c>
      <c r="J15" s="40">
        <f>COUNTIFS(PMP!M:M,B15)</f>
        <v>2</v>
      </c>
      <c r="K15" s="29"/>
      <c r="L15" s="29"/>
      <c r="M15" s="39" t="s">
        <v>167</v>
      </c>
      <c r="N15" s="33">
        <f ca="1">COUNTIFS(PMP!L:L,M15,PMP!AK:AK,"CERRADA")</f>
        <v>0</v>
      </c>
      <c r="O15" s="33">
        <f ca="1">COUNTIFS(PMP!L:L,M15,PMP!AK:AK,"VENCIDA")</f>
        <v>0</v>
      </c>
      <c r="P15" s="33">
        <f ca="1">COUNTIFS(PMP!L:L,M15,PMP!AK:AK,"CON TIEMPO")</f>
        <v>0</v>
      </c>
      <c r="Q15" s="34">
        <f ca="1">COUNTIFS(PMP!L:L,M15,PMP!AK:AK,"CUMPLIDA")</f>
        <v>0</v>
      </c>
      <c r="R15" s="33">
        <f ca="1">COUNTIFS(PMP!L:L,M15,PMP!AK:AK,"EN REVISIÓN OCI")</f>
        <v>0</v>
      </c>
      <c r="S15" s="37">
        <f ca="1">COUNTIFS(PMP!L:L,M15,PMP!D:D,"ABIERTA")</f>
        <v>5</v>
      </c>
      <c r="T15" s="33">
        <f>COUNTIFS(PMP!L:L,M15,PMP!AA:AA,"")</f>
        <v>5</v>
      </c>
      <c r="U15" s="41">
        <f>COUNTIFS(PMP!L:L,M15)</f>
        <v>65</v>
      </c>
    </row>
    <row r="16" spans="2:21" ht="15.75" customHeight="1">
      <c r="B16" s="42" t="s">
        <v>654</v>
      </c>
      <c r="C16" s="33">
        <f ca="1">COUNTIFS(PMP!M:M,B16,PMP!AK:AK,"CERRADA")</f>
        <v>0</v>
      </c>
      <c r="D16" s="33">
        <f ca="1">COUNTIFS(PMP!M:M,B16,PMP!AK:AK,"VENCIDA")</f>
        <v>0</v>
      </c>
      <c r="E16" s="33">
        <f ca="1">COUNTIFS(PMP!M:M,B16,PMP!AK:AK,"CON TIEMPO")</f>
        <v>0</v>
      </c>
      <c r="F16" s="34">
        <f ca="1">COUNTIFS(PMP!M:M,B16,PMP!AK:AK,"CUMPLIDA")</f>
        <v>0</v>
      </c>
      <c r="G16" s="33">
        <f ca="1">COUNTIFS(PMP!M:M,B16,PMP!AK:AK,"EN REVISIÓN OCI")</f>
        <v>0</v>
      </c>
      <c r="H16" s="35">
        <f ca="1">COUNTIFS(PMP!M:M,B16,PMP!D:D,"ABIERTA")</f>
        <v>0</v>
      </c>
      <c r="I16" s="33">
        <f>COUNTIFS(PMP!M:M,B16,PMP!AB:AB,"")</f>
        <v>4</v>
      </c>
      <c r="J16" s="40">
        <f>COUNTIFS(PMP!M:M,B16)</f>
        <v>4</v>
      </c>
      <c r="K16" s="29"/>
      <c r="L16" s="29"/>
      <c r="M16" s="39" t="s">
        <v>102</v>
      </c>
      <c r="N16" s="33">
        <f ca="1">COUNTIFS(PMP!L:L,M16,PMP!AK:AK,"CERRADA")</f>
        <v>0</v>
      </c>
      <c r="O16" s="33">
        <f ca="1">COUNTIFS(PMP!L:L,M16,PMP!AK:AK,"VENCIDA")</f>
        <v>0</v>
      </c>
      <c r="P16" s="33">
        <f ca="1">COUNTIFS(PMP!L:L,M16,PMP!AK:AK,"CON TIEMPO")</f>
        <v>0</v>
      </c>
      <c r="Q16" s="34">
        <f ca="1">COUNTIFS(PMP!L:L,M16,PMP!AK:AK,"CUMPLIDA")</f>
        <v>0</v>
      </c>
      <c r="R16" s="33">
        <f ca="1">COUNTIFS(PMP!L:L,M16,PMP!AK:AK,"EN REVISIÓN OCI")</f>
        <v>0</v>
      </c>
      <c r="S16" s="37">
        <f ca="1">COUNTIFS(PMP!L:L,M16,PMP!D:D,"ABIERTA")</f>
        <v>0</v>
      </c>
      <c r="T16" s="33">
        <f>COUNTIFS(PMP!L:L,M16,PMP!AA:AA,"")</f>
        <v>53</v>
      </c>
      <c r="U16" s="41">
        <f>COUNTIFS(PMP!L:L,M16)</f>
        <v>145</v>
      </c>
    </row>
    <row r="17" spans="2:21" ht="15.75" customHeight="1">
      <c r="B17" s="39" t="s">
        <v>119</v>
      </c>
      <c r="C17" s="33">
        <f ca="1">COUNTIFS(PMP!M:M,B17,PMP!AK:AK,"CERRADA")</f>
        <v>0</v>
      </c>
      <c r="D17" s="33">
        <f ca="1">COUNTIFS(PMP!M:M,B17,PMP!AK:AK,"VENCIDA")</f>
        <v>0</v>
      </c>
      <c r="E17" s="33">
        <f ca="1">COUNTIFS(PMP!M:M,B17,PMP!AK:AK,"CON TIEMPO")</f>
        <v>0</v>
      </c>
      <c r="F17" s="34">
        <f ca="1">COUNTIFS(PMP!M:M,B17,PMP!AK:AK,"CUMPLIDA")</f>
        <v>0</v>
      </c>
      <c r="G17" s="33">
        <f ca="1">COUNTIFS(PMP!M:M,B17,PMP!AK:AK,"EN REVISIÓN OCI")</f>
        <v>0</v>
      </c>
      <c r="H17" s="35">
        <f ca="1">COUNTIFS(PMP!M:M,B17,PMP!D:D,"ABIERTA")</f>
        <v>1</v>
      </c>
      <c r="I17" s="33">
        <f>COUNTIFS(PMP!M:M,B17,PMP!AB:AB,"")</f>
        <v>4</v>
      </c>
      <c r="J17" s="40">
        <f>COUNTIFS(PMP!M:M,B17)</f>
        <v>29</v>
      </c>
      <c r="K17" s="29"/>
      <c r="L17" s="29"/>
      <c r="M17" s="39" t="s">
        <v>132</v>
      </c>
      <c r="N17" s="33">
        <f ca="1">COUNTIFS(PMP!L:L,M17,PMP!AK:AK,"CERRADA")</f>
        <v>1</v>
      </c>
      <c r="O17" s="33">
        <f ca="1">COUNTIFS(PMP!L:L,M17,PMP!AK:AK,"VENCIDA")</f>
        <v>14</v>
      </c>
      <c r="P17" s="33">
        <f ca="1">COUNTIFS(PMP!L:L,M17,PMP!AK:AK,"CON TIEMPO")</f>
        <v>0</v>
      </c>
      <c r="Q17" s="34">
        <f ca="1">COUNTIFS(PMP!L:L,M17,PMP!AK:AK,"CUMPLIDA")</f>
        <v>0</v>
      </c>
      <c r="R17" s="33">
        <f ca="1">COUNTIFS(PMP!L:L,M17,PMP!AK:AK,"EN REVISIÓN OCI")</f>
        <v>0</v>
      </c>
      <c r="S17" s="37">
        <f ca="1">COUNTIFS(PMP!L:L,M17,PMP!D:D,"ABIERTA")</f>
        <v>14</v>
      </c>
      <c r="T17" s="33">
        <f>COUNTIFS(PMP!L:L,M17,PMP!AA:AA,"")</f>
        <v>57</v>
      </c>
      <c r="U17" s="41">
        <f>COUNTIFS(PMP!L:L,M17)</f>
        <v>88</v>
      </c>
    </row>
    <row r="18" spans="2:21" ht="15.75" customHeight="1">
      <c r="B18" s="39" t="s">
        <v>626</v>
      </c>
      <c r="C18" s="33">
        <f ca="1">COUNTIFS(PMP!M:M,B18,PMP!AK:AK,"CERRADA")</f>
        <v>0</v>
      </c>
      <c r="D18" s="33">
        <f ca="1">COUNTIFS(PMP!M:M,B18,PMP!AK:AK,"VENCIDA")</f>
        <v>0</v>
      </c>
      <c r="E18" s="33">
        <f ca="1">COUNTIFS(PMP!M:M,B18,PMP!AK:AK,"CON TIEMPO")</f>
        <v>0</v>
      </c>
      <c r="F18" s="34">
        <f ca="1">COUNTIFS(PMP!M:M,B18,PMP!AK:AK,"CUMPLIDA")</f>
        <v>0</v>
      </c>
      <c r="G18" s="33">
        <f ca="1">COUNTIFS(PMP!M:M,B18,PMP!AK:AK,"EN REVISIÓN OCI")</f>
        <v>0</v>
      </c>
      <c r="H18" s="35">
        <f ca="1">COUNTIFS(PMP!M:M,B18,PMP!D:D,"ABIERTA")</f>
        <v>0</v>
      </c>
      <c r="I18" s="33">
        <f>COUNTIFS(PMP!M:M,B18,PMP!AB:AB,"")</f>
        <v>1</v>
      </c>
      <c r="J18" s="40">
        <f>COUNTIFS(PMP!M:M,B18)</f>
        <v>1</v>
      </c>
      <c r="K18" s="29"/>
      <c r="L18" s="29"/>
      <c r="M18" s="39" t="s">
        <v>175</v>
      </c>
      <c r="N18" s="33">
        <f ca="1">COUNTIFS(PMP!L:L,M18,PMP!AK:AK,"CERRADA")</f>
        <v>0</v>
      </c>
      <c r="O18" s="33">
        <f ca="1">COUNTIFS(PMP!L:L,M18,PMP!AK:AK,"VENCIDA")</f>
        <v>0</v>
      </c>
      <c r="P18" s="33">
        <f ca="1">COUNTIFS(PMP!L:L,M18,PMP!AK:AK,"CON TIEMPO")</f>
        <v>0</v>
      </c>
      <c r="Q18" s="34">
        <f ca="1">COUNTIFS(PMP!L:L,M18,PMP!AK:AK,"CUMPLIDA")</f>
        <v>0</v>
      </c>
      <c r="R18" s="33">
        <f ca="1">COUNTIFS(PMP!L:L,M18,PMP!AK:AK,"EN REVISIÓN OCI")</f>
        <v>0</v>
      </c>
      <c r="S18" s="37">
        <f ca="1">COUNTIFS(PMP!L:L,M18,PMP!D:D,"ABIERTA")</f>
        <v>0</v>
      </c>
      <c r="T18" s="33">
        <f>COUNTIFS(PMP!L:L,M18,PMP!AA:AA,"")</f>
        <v>0</v>
      </c>
      <c r="U18" s="41">
        <f>COUNTIFS(PMP!L:L,M18)</f>
        <v>5</v>
      </c>
    </row>
    <row r="19" spans="2:21" ht="15.75" customHeight="1">
      <c r="B19" s="39" t="s">
        <v>1334</v>
      </c>
      <c r="C19" s="33">
        <f ca="1">COUNTIFS(PMP!M:M,B19,PMP!AK:AK,"CERRADA")</f>
        <v>0</v>
      </c>
      <c r="D19" s="33">
        <f ca="1">COUNTIFS(PMP!M:M,B19,PMP!AK:AK,"VENCIDA")</f>
        <v>0</v>
      </c>
      <c r="E19" s="33">
        <f ca="1">COUNTIFS(PMP!M:M,B19,PMP!AK:AK,"CON TIEMPO")</f>
        <v>0</v>
      </c>
      <c r="F19" s="34">
        <f ca="1">COUNTIFS(PMP!M:M,B19,PMP!AK:AK,"CUMPLIDA")</f>
        <v>0</v>
      </c>
      <c r="G19" s="33">
        <f ca="1">COUNTIFS(PMP!M:M,B19,PMP!AK:AK,"EN REVISIÓN OCI")</f>
        <v>0</v>
      </c>
      <c r="H19" s="35">
        <f ca="1">COUNTIFS(PMP!M:M,B19,PMP!D:D,"ABIERTA")</f>
        <v>0</v>
      </c>
      <c r="I19" s="33">
        <f>COUNTIFS(PMP!M:M,B19,PMP!AB:AB,"")</f>
        <v>0</v>
      </c>
      <c r="J19" s="40">
        <f>COUNTIFS(PMP!M:M,B19)</f>
        <v>2</v>
      </c>
      <c r="K19" s="29"/>
      <c r="L19" s="29"/>
      <c r="M19" s="39" t="s">
        <v>62</v>
      </c>
      <c r="N19" s="33">
        <f ca="1">COUNTIFS(PMP!L:L,M19,PMP!AK:AK,"CERRADA")</f>
        <v>0</v>
      </c>
      <c r="O19" s="33">
        <f ca="1">COUNTIFS(PMP!L:L,M19,PMP!AK:AK,"VENCIDA")</f>
        <v>0</v>
      </c>
      <c r="P19" s="33">
        <f ca="1">COUNTIFS(PMP!L:L,M19,PMP!AK:AK,"CON TIEMPO")</f>
        <v>0</v>
      </c>
      <c r="Q19" s="34">
        <f ca="1">COUNTIFS(PMP!L:L,M19,PMP!AK:AK,"CUMPLIDA")</f>
        <v>0</v>
      </c>
      <c r="R19" s="33">
        <f ca="1">COUNTIFS(PMP!L:L,M19,PMP!AK:AK,"EN REVISIÓN OCI")</f>
        <v>0</v>
      </c>
      <c r="S19" s="37">
        <f ca="1">COUNTIFS(PMP!L:L,M19,PMP!D:D,"ABIERTA")</f>
        <v>0</v>
      </c>
      <c r="T19" s="33">
        <f>COUNTIFS(PMP!L:L,M19,PMP!AA:AA,"")</f>
        <v>2</v>
      </c>
      <c r="U19" s="41">
        <f>COUNTIFS(PMP!L:L,M19)</f>
        <v>66</v>
      </c>
    </row>
    <row r="20" spans="2:21" ht="15.75" customHeight="1">
      <c r="B20" s="42" t="s">
        <v>1349</v>
      </c>
      <c r="C20" s="33">
        <f ca="1">COUNTIFS(PMP!M:M,B20,PMP!AK:AK,"CERRADA")</f>
        <v>0</v>
      </c>
      <c r="D20" s="33">
        <f ca="1">COUNTIFS(PMP!M:M,B20,PMP!AK:AK,"VENCIDA")</f>
        <v>0</v>
      </c>
      <c r="E20" s="33">
        <f ca="1">COUNTIFS(PMP!M:M,B20,PMP!AK:AK,"CON TIEMPO")</f>
        <v>0</v>
      </c>
      <c r="F20" s="34">
        <f ca="1">COUNTIFS(PMP!M:M,B20,PMP!AK:AK,"CUMPLIDA")</f>
        <v>0</v>
      </c>
      <c r="G20" s="33">
        <f ca="1">COUNTIFS(PMP!M:M,B20,PMP!AK:AK,"EN REVISIÓN OCI")</f>
        <v>0</v>
      </c>
      <c r="H20" s="35">
        <f ca="1">COUNTIFS(PMP!M:M,B20,PMP!D:D,"ABIERTA")</f>
        <v>0</v>
      </c>
      <c r="I20" s="33">
        <f>COUNTIFS(PMP!M:M,B20,PMP!AB:AB,"")</f>
        <v>0</v>
      </c>
      <c r="J20" s="40">
        <f>COUNTIFS(PMP!M:M,B20)</f>
        <v>1</v>
      </c>
      <c r="K20" s="29"/>
      <c r="L20" s="29"/>
      <c r="M20" s="39" t="s">
        <v>1231</v>
      </c>
      <c r="N20" s="33">
        <f ca="1">COUNTIFS(PMP!L:L,M20,PMP!AK:AK,"CERRADA")</f>
        <v>0</v>
      </c>
      <c r="O20" s="33">
        <f ca="1">COUNTIFS(PMP!L:L,M20,PMP!AK:AK,"VENCIDA")</f>
        <v>0</v>
      </c>
      <c r="P20" s="33">
        <f ca="1">COUNTIFS(PMP!L:L,M20,PMP!AK:AK,"CON TIEMPO")</f>
        <v>0</v>
      </c>
      <c r="Q20" s="34">
        <f ca="1">COUNTIFS(PMP!L:L,M20,PMP!AK:AK,"CUMPLIDA")</f>
        <v>0</v>
      </c>
      <c r="R20" s="33">
        <f ca="1">COUNTIFS(PMP!L:L,M20,PMP!AK:AK,"EN REVISIÓN OCI")</f>
        <v>0</v>
      </c>
      <c r="S20" s="37">
        <f ca="1">COUNTIFS(PMP!L:L,M20,PMP!D:D,"ABIERTA")</f>
        <v>0</v>
      </c>
      <c r="T20" s="33">
        <f>COUNTIFS(PMP!L:L,M20,PMP!AA:AA,"")</f>
        <v>0</v>
      </c>
      <c r="U20" s="41">
        <f>COUNTIFS(PMP!L:L,M20)</f>
        <v>5</v>
      </c>
    </row>
    <row r="21" spans="2:21" ht="15.75" customHeight="1">
      <c r="B21" s="39" t="s">
        <v>2158</v>
      </c>
      <c r="C21" s="33">
        <f>COUNTIFS(PMP!M:M,B21,PMP!AK:AK,"CERRADA")</f>
        <v>0</v>
      </c>
      <c r="D21" s="33">
        <f>COUNTIFS(PMP!M:M,B21,PMP!AK:AK,"VENCIDA")</f>
        <v>0</v>
      </c>
      <c r="E21" s="33">
        <f>COUNTIFS(PMP!M:M,B21,PMP!AK:AK,"CON TIEMPO")</f>
        <v>0</v>
      </c>
      <c r="F21" s="34">
        <f>COUNTIFS(PMP!M:M,B21,PMP!AK:AK,"CUMPLIDA")</f>
        <v>0</v>
      </c>
      <c r="G21" s="33">
        <f>COUNTIFS(PMP!M:M,B21,PMP!AK:AK,"EN REVISIÓN OCI")</f>
        <v>0</v>
      </c>
      <c r="H21" s="35">
        <f>COUNTIFS(PMP!M:M,B21,PMP!D:D,"ABIERTA")</f>
        <v>0</v>
      </c>
      <c r="I21" s="33">
        <f>COUNTIFS(PMP!M:M,B21,PMP!AB:AB,"")</f>
        <v>0</v>
      </c>
      <c r="J21" s="40">
        <f>COUNTIFS(PMP!M:M,B21)</f>
        <v>0</v>
      </c>
      <c r="K21" s="29"/>
      <c r="L21" s="29"/>
      <c r="M21" s="39" t="s">
        <v>653</v>
      </c>
      <c r="N21" s="33">
        <f ca="1">COUNTIFS(PMP!L:L,M21,PMP!AK:AK,"CERRADA")</f>
        <v>0</v>
      </c>
      <c r="O21" s="33">
        <f ca="1">COUNTIFS(PMP!L:L,M21,PMP!AK:AK,"VENCIDA")</f>
        <v>0</v>
      </c>
      <c r="P21" s="33">
        <f ca="1">COUNTIFS(PMP!L:L,M21,PMP!AK:AK,"CON TIEMPO")</f>
        <v>0</v>
      </c>
      <c r="Q21" s="34">
        <f ca="1">COUNTIFS(PMP!L:L,M21,PMP!AK:AK,"CUMPLIDA")</f>
        <v>0</v>
      </c>
      <c r="R21" s="33">
        <f ca="1">COUNTIFS(PMP!L:L,M21,PMP!AK:AK,"EN REVISIÓN OCI")</f>
        <v>0</v>
      </c>
      <c r="S21" s="37">
        <f ca="1">COUNTIFS(PMP!L:L,M21,PMP!D:D,"ABIERTA")</f>
        <v>0</v>
      </c>
      <c r="T21" s="33">
        <f>COUNTIFS(PMP!L:L,M21,PMP!AA:AA,"")</f>
        <v>11</v>
      </c>
      <c r="U21" s="41">
        <f>COUNTIFS(PMP!L:L,M21)</f>
        <v>16</v>
      </c>
    </row>
    <row r="22" spans="2:21" ht="15.75" customHeight="1">
      <c r="B22" s="39" t="s">
        <v>103</v>
      </c>
      <c r="C22" s="33">
        <f ca="1">COUNTIFS(PMP!M:M,B22,PMP!AK:AK,"CERRADA")</f>
        <v>0</v>
      </c>
      <c r="D22" s="33">
        <f ca="1">COUNTIFS(PMP!M:M,B22,PMP!AK:AK,"VENCIDA")</f>
        <v>0</v>
      </c>
      <c r="E22" s="33">
        <f ca="1">COUNTIFS(PMP!M:M,B22,PMP!AK:AK,"CON TIEMPO")</f>
        <v>0</v>
      </c>
      <c r="F22" s="34">
        <f ca="1">COUNTIFS(PMP!M:M,B22,PMP!AK:AK,"CUMPLIDA")</f>
        <v>0</v>
      </c>
      <c r="G22" s="33">
        <f ca="1">COUNTIFS(PMP!M:M,B22,PMP!AK:AK,"EN REVISIÓN OCI")</f>
        <v>0</v>
      </c>
      <c r="H22" s="35">
        <f ca="1">COUNTIFS(PMP!M:M,B22,PMP!D:D,"ABIERTA")</f>
        <v>0</v>
      </c>
      <c r="I22" s="33">
        <f>COUNTIFS(PMP!M:M,B22,PMP!AB:AB,"")</f>
        <v>2</v>
      </c>
      <c r="J22" s="40">
        <f>COUNTIFS(PMP!M:M,B22)</f>
        <v>39</v>
      </c>
      <c r="K22" s="29"/>
      <c r="L22" s="29"/>
      <c r="M22" s="39" t="s">
        <v>1333</v>
      </c>
      <c r="N22" s="33">
        <f ca="1">COUNTIFS(PMP!L:L,M22,PMP!AK:AK,"CERRADA")</f>
        <v>0</v>
      </c>
      <c r="O22" s="33">
        <f ca="1">COUNTIFS(PMP!L:L,M22,PMP!AK:AK,"VENCIDA")</f>
        <v>0</v>
      </c>
      <c r="P22" s="33">
        <f ca="1">COUNTIFS(PMP!L:L,M22,PMP!AK:AK,"CON TIEMPO")</f>
        <v>0</v>
      </c>
      <c r="Q22" s="34">
        <f ca="1">COUNTIFS(PMP!L:L,M22,PMP!AK:AK,"CUMPLIDA")</f>
        <v>0</v>
      </c>
      <c r="R22" s="33">
        <f ca="1">COUNTIFS(PMP!L:L,M22,PMP!AK:AK,"EN REVISIÓN OCI")</f>
        <v>0</v>
      </c>
      <c r="S22" s="37">
        <f ca="1">COUNTIFS(PMP!L:L,M22,PMP!D:D,"ABIERTA")</f>
        <v>0</v>
      </c>
      <c r="T22" s="33">
        <f>COUNTIFS(PMP!L:L,M22,PMP!AA:AA,"")</f>
        <v>0</v>
      </c>
      <c r="U22" s="41">
        <f>COUNTIFS(PMP!L:L,M22)</f>
        <v>2</v>
      </c>
    </row>
    <row r="23" spans="2:21" ht="15.75" customHeight="1">
      <c r="B23" s="39" t="s">
        <v>168</v>
      </c>
      <c r="C23" s="33">
        <f ca="1">COUNTIFS(PMP!M:M,B23,PMP!AK:AK,"CERRADA")</f>
        <v>0</v>
      </c>
      <c r="D23" s="33">
        <f ca="1">COUNTIFS(PMP!M:M,B23,PMP!AK:AK,"VENCIDA")</f>
        <v>0</v>
      </c>
      <c r="E23" s="33">
        <f ca="1">COUNTIFS(PMP!M:M,B23,PMP!AK:AK,"CON TIEMPO")</f>
        <v>0</v>
      </c>
      <c r="F23" s="34">
        <f ca="1">COUNTIFS(PMP!M:M,B23,PMP!AK:AK,"CUMPLIDA")</f>
        <v>0</v>
      </c>
      <c r="G23" s="33">
        <f ca="1">COUNTIFS(PMP!M:M,B23,PMP!AK:AK,"EN REVISIÓN OCI")</f>
        <v>0</v>
      </c>
      <c r="H23" s="35">
        <f ca="1">COUNTIFS(PMP!M:M,B23,PMP!D:D,"ABIERTA")</f>
        <v>0</v>
      </c>
      <c r="I23" s="33">
        <f>COUNTIFS(PMP!M:M,B23,PMP!AB:AB,"")</f>
        <v>1</v>
      </c>
      <c r="J23" s="40">
        <f>COUNTIFS(PMP!M:M,B23)</f>
        <v>60</v>
      </c>
      <c r="K23" s="29"/>
      <c r="L23" s="29"/>
      <c r="M23" s="39" t="s">
        <v>433</v>
      </c>
      <c r="N23" s="33">
        <f ca="1">COUNTIFS(PMP!L:L,M23,PMP!AK:AK,"CERRADA")</f>
        <v>0</v>
      </c>
      <c r="O23" s="33">
        <f ca="1">COUNTIFS(PMP!L:L,M23,PMP!AK:AK,"VENCIDA")</f>
        <v>0</v>
      </c>
      <c r="P23" s="33">
        <f ca="1">COUNTIFS(PMP!L:L,M23,PMP!AK:AK,"CON TIEMPO")</f>
        <v>0</v>
      </c>
      <c r="Q23" s="34">
        <f ca="1">COUNTIFS(PMP!L:L,M23,PMP!AK:AK,"CUMPLIDA")</f>
        <v>0</v>
      </c>
      <c r="R23" s="33">
        <f ca="1">COUNTIFS(PMP!L:L,M23,PMP!AK:AK,"EN REVISIÓN OCI")</f>
        <v>0</v>
      </c>
      <c r="S23" s="37">
        <f ca="1">COUNTIFS(PMP!L:L,M23,PMP!D:D,"ABIERTA")</f>
        <v>0</v>
      </c>
      <c r="T23" s="33">
        <f>COUNTIFS(PMP!L:L,M23,PMP!AA:AA,"")</f>
        <v>3</v>
      </c>
      <c r="U23" s="41">
        <f>COUNTIFS(PMP!L:L,M23)</f>
        <v>5</v>
      </c>
    </row>
    <row r="24" spans="2:21" ht="15.75" customHeight="1">
      <c r="B24" s="39" t="s">
        <v>2163</v>
      </c>
      <c r="C24" s="33">
        <f>COUNTIFS(PMP!M:M,B24,PMP!AK:AK,"CERRADA")</f>
        <v>0</v>
      </c>
      <c r="D24" s="33">
        <f>COUNTIFS(PMP!M:M,B24,PMP!AK:AK,"VENCIDA")</f>
        <v>0</v>
      </c>
      <c r="E24" s="33">
        <f>COUNTIFS(PMP!M:M,B24,PMP!AK:AK,"CON TIEMPO")</f>
        <v>0</v>
      </c>
      <c r="F24" s="34">
        <f>COUNTIFS(PMP!M:M,B24,PMP!AK:AK,"CUMPLIDA")</f>
        <v>0</v>
      </c>
      <c r="G24" s="33">
        <f>COUNTIFS(PMP!M:M,B24,PMP!AK:AK,"EN REVISIÓN OCI")</f>
        <v>0</v>
      </c>
      <c r="H24" s="35">
        <f>COUNTIFS(PMP!M:M,B24,PMP!D:D,"ABIERTA")</f>
        <v>0</v>
      </c>
      <c r="I24" s="33">
        <f>COUNTIFS(PMP!M:M,B24,PMP!AB:AB,"")</f>
        <v>0</v>
      </c>
      <c r="J24" s="40">
        <f>COUNTIFS(PMP!M:M,B24)</f>
        <v>0</v>
      </c>
      <c r="K24" s="29"/>
      <c r="L24" s="29"/>
      <c r="M24" s="43" t="s">
        <v>2293</v>
      </c>
      <c r="N24" s="44">
        <f t="shared" ref="N24:U24" ca="1" si="0">SUM(N5:N23)</f>
        <v>1</v>
      </c>
      <c r="O24" s="44">
        <f t="shared" ca="1" si="0"/>
        <v>27</v>
      </c>
      <c r="P24" s="44">
        <f t="shared" ca="1" si="0"/>
        <v>0</v>
      </c>
      <c r="Q24" s="44">
        <f t="shared" ca="1" si="0"/>
        <v>0</v>
      </c>
      <c r="R24" s="44">
        <f t="shared" ca="1" si="0"/>
        <v>0</v>
      </c>
      <c r="S24" s="45">
        <f t="shared" ca="1" si="0"/>
        <v>76</v>
      </c>
      <c r="T24" s="44">
        <f t="shared" si="0"/>
        <v>251</v>
      </c>
      <c r="U24" s="46">
        <f t="shared" si="0"/>
        <v>701</v>
      </c>
    </row>
    <row r="25" spans="2:21" ht="15.75" customHeight="1">
      <c r="B25" s="39" t="s">
        <v>146</v>
      </c>
      <c r="C25" s="33">
        <f ca="1">COUNTIFS(PMP!M:M,B25,PMP!AK:AK,"CERRADA")</f>
        <v>0</v>
      </c>
      <c r="D25" s="33">
        <f ca="1">COUNTIFS(PMP!M:M,B25,PMP!AK:AK,"VENCIDA")</f>
        <v>0</v>
      </c>
      <c r="E25" s="33">
        <f ca="1">COUNTIFS(PMP!M:M,B25,PMP!AK:AK,"CON TIEMPO")</f>
        <v>0</v>
      </c>
      <c r="F25" s="34">
        <f ca="1">COUNTIFS(PMP!M:M,B25,PMP!AK:AK,"CUMPLIDA")</f>
        <v>0</v>
      </c>
      <c r="G25" s="33">
        <f ca="1">COUNTIFS(PMP!M:M,B25,PMP!AK:AK,"EN REVISIÓN OCI")</f>
        <v>0</v>
      </c>
      <c r="H25" s="35">
        <f ca="1">COUNTIFS(PMP!M:M,B25,PMP!D:D,"ABIERTA")</f>
        <v>0</v>
      </c>
      <c r="I25" s="33">
        <f>COUNTIFS(PMP!M:M,B25,PMP!AB:AB,"")</f>
        <v>3</v>
      </c>
      <c r="J25" s="40">
        <f>COUNTIFS(PMP!M:M,B25)</f>
        <v>3</v>
      </c>
      <c r="K25" s="29"/>
      <c r="L25" s="29"/>
      <c r="M25" s="29"/>
      <c r="N25" s="29"/>
      <c r="O25" s="29"/>
      <c r="P25" s="29"/>
      <c r="Q25" s="29"/>
      <c r="R25" s="29"/>
      <c r="S25" s="29"/>
      <c r="T25" s="29"/>
      <c r="U25" s="29"/>
    </row>
    <row r="26" spans="2:21" ht="15.75" customHeight="1">
      <c r="B26" s="39" t="s">
        <v>2168</v>
      </c>
      <c r="C26" s="33">
        <f>COUNTIFS(PMP!M:M,B26,PMP!AK:AK,"CERRADA")</f>
        <v>0</v>
      </c>
      <c r="D26" s="33">
        <f>COUNTIFS(PMP!M:M,B26,PMP!AK:AK,"VENCIDA")</f>
        <v>0</v>
      </c>
      <c r="E26" s="33">
        <f>COUNTIFS(PMP!M:M,B26,PMP!AK:AK,"CON TIEMPO")</f>
        <v>0</v>
      </c>
      <c r="F26" s="34">
        <f>COUNTIFS(PMP!M:M,B26,PMP!AK:AK,"CUMPLIDA")</f>
        <v>0</v>
      </c>
      <c r="G26" s="33">
        <f>COUNTIFS(PMP!M:M,B26,PMP!AK:AK,"EN REVISIÓN OCI")</f>
        <v>0</v>
      </c>
      <c r="H26" s="35">
        <f>COUNTIFS(PMP!M:M,B26,PMP!D:D,"ABIERTA")</f>
        <v>0</v>
      </c>
      <c r="I26" s="33">
        <f>COUNTIFS(PMP!M:M,B26,PMP!AB:AB,"")</f>
        <v>0</v>
      </c>
      <c r="J26" s="40">
        <f>COUNTIFS(PMP!M:M,B26)</f>
        <v>0</v>
      </c>
      <c r="K26" s="29"/>
      <c r="L26" s="29"/>
      <c r="M26" s="29"/>
      <c r="N26" s="29"/>
      <c r="O26" s="29"/>
      <c r="P26" s="29"/>
      <c r="Q26" s="29"/>
      <c r="R26" s="29"/>
      <c r="S26" s="29"/>
      <c r="T26" s="29"/>
      <c r="U26" s="29"/>
    </row>
    <row r="27" spans="2:21" ht="15.75" customHeight="1">
      <c r="B27" s="39" t="s">
        <v>333</v>
      </c>
      <c r="C27" s="33">
        <f ca="1">COUNTIFS(PMP!M:M,B27,PMP!AK:AK,"CERRADA")</f>
        <v>0</v>
      </c>
      <c r="D27" s="33">
        <f ca="1">COUNTIFS(PMP!M:M,B27,PMP!AK:AK,"VENCIDA")</f>
        <v>2</v>
      </c>
      <c r="E27" s="33">
        <f ca="1">COUNTIFS(PMP!M:M,B27,PMP!AK:AK,"CON TIEMPO")</f>
        <v>0</v>
      </c>
      <c r="F27" s="34">
        <f ca="1">COUNTIFS(PMP!M:M,B27,PMP!AK:AK,"CUMPLIDA")</f>
        <v>0</v>
      </c>
      <c r="G27" s="33">
        <f ca="1">COUNTIFS(PMP!M:M,B27,PMP!AK:AK,"EN REVISIÓN OCI")</f>
        <v>0</v>
      </c>
      <c r="H27" s="35">
        <f ca="1">COUNTIFS(PMP!M:M,B27,PMP!D:D,"ABIERTA")</f>
        <v>2</v>
      </c>
      <c r="I27" s="33">
        <f>COUNTIFS(PMP!M:M,B27,PMP!AB:AB,"")</f>
        <v>23</v>
      </c>
      <c r="J27" s="40">
        <f>COUNTIFS(PMP!M:M,B27)</f>
        <v>52</v>
      </c>
      <c r="K27" s="29"/>
      <c r="L27" s="29"/>
      <c r="M27" s="29"/>
      <c r="N27" s="29"/>
      <c r="O27" s="29"/>
      <c r="P27" s="29"/>
      <c r="Q27" s="29"/>
      <c r="R27" s="29"/>
      <c r="S27" s="29"/>
      <c r="T27" s="29"/>
      <c r="U27" s="29"/>
    </row>
    <row r="28" spans="2:21" ht="15.75" customHeight="1">
      <c r="B28" s="39" t="s">
        <v>2173</v>
      </c>
      <c r="C28" s="33">
        <f>COUNTIFS(PMP!M:M,B28,PMP!AK:AK,"CERRADA")</f>
        <v>0</v>
      </c>
      <c r="D28" s="33">
        <f>COUNTIFS(PMP!M:M,B28,PMP!AK:AK,"VENCIDA")</f>
        <v>0</v>
      </c>
      <c r="E28" s="33">
        <f>COUNTIFS(PMP!M:M,B28,PMP!AK:AK,"CON TIEMPO")</f>
        <v>0</v>
      </c>
      <c r="F28" s="34">
        <f>COUNTIFS(PMP!M:M,B28,PMP!AK:AK,"CUMPLIDA")</f>
        <v>0</v>
      </c>
      <c r="G28" s="33">
        <f>COUNTIFS(PMP!M:M,B28,PMP!AK:AK,"EN REVISIÓN OCI")</f>
        <v>0</v>
      </c>
      <c r="H28" s="35">
        <f>COUNTIFS(PMP!M:M,B28,PMP!D:D,"ABIERTA")</f>
        <v>0</v>
      </c>
      <c r="I28" s="33">
        <f>COUNTIFS(PMP!M:M,B28,PMP!AB:AB,"")</f>
        <v>0</v>
      </c>
      <c r="J28" s="40">
        <f>COUNTIFS(PMP!M:M,B28)</f>
        <v>0</v>
      </c>
      <c r="K28" s="29"/>
      <c r="L28" s="29"/>
      <c r="M28" s="29"/>
      <c r="N28" s="29"/>
      <c r="O28" s="29"/>
      <c r="P28" s="29"/>
      <c r="Q28" s="29"/>
      <c r="R28" s="29"/>
      <c r="S28" s="29"/>
      <c r="T28" s="29"/>
      <c r="U28" s="29"/>
    </row>
    <row r="29" spans="2:21" ht="15.75" customHeight="1">
      <c r="B29" s="42" t="s">
        <v>963</v>
      </c>
      <c r="C29" s="33">
        <f ca="1">COUNTIFS(PMP!M:M,B29,PMP!AK:AK,"CERRADA")</f>
        <v>0</v>
      </c>
      <c r="D29" s="33">
        <f ca="1">COUNTIFS(PMP!M:M,B29,PMP!AK:AK,"VENCIDA")</f>
        <v>2</v>
      </c>
      <c r="E29" s="33">
        <f ca="1">COUNTIFS(PMP!M:M,B29,PMP!AK:AK,"CON TIEMPO")</f>
        <v>0</v>
      </c>
      <c r="F29" s="34">
        <f ca="1">COUNTIFS(PMP!M:M,B29,PMP!AK:AK,"CUMPLIDA")</f>
        <v>0</v>
      </c>
      <c r="G29" s="33">
        <f ca="1">COUNTIFS(PMP!M:M,B29,PMP!AK:AK,"EN REVISIÓN OCI")</f>
        <v>0</v>
      </c>
      <c r="H29" s="35">
        <f ca="1">COUNTIFS(PMP!M:M,B29,PMP!D:D,"ABIERTA")</f>
        <v>2</v>
      </c>
      <c r="I29" s="33">
        <f>COUNTIFS(PMP!M:M,B29,PMP!AB:AB,"")</f>
        <v>8</v>
      </c>
      <c r="J29" s="40">
        <f>COUNTIFS(PMP!M:M,B29)</f>
        <v>27</v>
      </c>
      <c r="K29" s="29"/>
      <c r="L29" s="29"/>
      <c r="M29" s="29"/>
      <c r="N29" s="29"/>
      <c r="O29" s="29"/>
      <c r="P29" s="29"/>
      <c r="Q29" s="29"/>
      <c r="R29" s="29"/>
      <c r="S29" s="29"/>
      <c r="T29" s="29"/>
      <c r="U29" s="29"/>
    </row>
    <row r="30" spans="2:21" ht="15.75" customHeight="1">
      <c r="B30" s="39" t="s">
        <v>1194</v>
      </c>
      <c r="C30" s="33">
        <f ca="1">COUNTIFS(PMP!M:M,B30,PMP!AK:AK,"CERRADA")</f>
        <v>0</v>
      </c>
      <c r="D30" s="33">
        <f ca="1">COUNTIFS(PMP!M:M,B30,PMP!AK:AK,"VENCIDA")</f>
        <v>0</v>
      </c>
      <c r="E30" s="33">
        <f ca="1">COUNTIFS(PMP!M:M,B30,PMP!AK:AK,"CON TIEMPO")</f>
        <v>0</v>
      </c>
      <c r="F30" s="34">
        <f ca="1">COUNTIFS(PMP!M:M,B30,PMP!AK:AK,"CUMPLIDA")</f>
        <v>0</v>
      </c>
      <c r="G30" s="33">
        <f ca="1">COUNTIFS(PMP!M:M,B30,PMP!AK:AK,"EN REVISIÓN OCI")</f>
        <v>0</v>
      </c>
      <c r="H30" s="35">
        <f ca="1">COUNTIFS(PMP!M:M,B30,PMP!D:D,"ABIERTA")</f>
        <v>0</v>
      </c>
      <c r="I30" s="33">
        <f>COUNTIFS(PMP!M:M,B30,PMP!AB:AB,"")</f>
        <v>4</v>
      </c>
      <c r="J30" s="40">
        <f>COUNTIFS(PMP!M:M,B30)</f>
        <v>4</v>
      </c>
      <c r="K30" s="29"/>
      <c r="L30" s="29"/>
      <c r="M30" s="29"/>
      <c r="N30" s="29"/>
      <c r="O30" s="29"/>
      <c r="P30" s="29"/>
      <c r="Q30" s="29"/>
      <c r="R30" s="29"/>
      <c r="S30" s="29"/>
      <c r="T30" s="29"/>
      <c r="U30" s="29"/>
    </row>
    <row r="31" spans="2:21" ht="15.75" customHeight="1">
      <c r="B31" s="42" t="s">
        <v>973</v>
      </c>
      <c r="C31" s="33">
        <f ca="1">COUNTIFS(PMP!M:M,B31,PMP!AK:AK,"CERRADA")</f>
        <v>0</v>
      </c>
      <c r="D31" s="33">
        <f ca="1">COUNTIFS(PMP!M:M,B31,PMP!AK:AK,"VENCIDA")</f>
        <v>0</v>
      </c>
      <c r="E31" s="33">
        <f ca="1">COUNTIFS(PMP!M:M,B31,PMP!AK:AK,"CON TIEMPO")</f>
        <v>0</v>
      </c>
      <c r="F31" s="34">
        <f ca="1">COUNTIFS(PMP!M:M,B31,PMP!AK:AK,"CUMPLIDA")</f>
        <v>0</v>
      </c>
      <c r="G31" s="33">
        <f ca="1">COUNTIFS(PMP!M:M,B31,PMP!AK:AK,"EN REVISIÓN OCI")</f>
        <v>0</v>
      </c>
      <c r="H31" s="35">
        <f ca="1">COUNTIFS(PMP!M:M,B31,PMP!D:D,"ABIERTA")</f>
        <v>0</v>
      </c>
      <c r="I31" s="33">
        <f>COUNTIFS(PMP!M:M,B31,PMP!AB:AB,"")</f>
        <v>2</v>
      </c>
      <c r="J31" s="40">
        <f>COUNTIFS(PMP!M:M,B31)</f>
        <v>2</v>
      </c>
      <c r="K31" s="29"/>
      <c r="L31" s="29"/>
      <c r="M31" s="47" t="s">
        <v>2294</v>
      </c>
      <c r="N31" s="48" t="e">
        <f ca="1">SUMPRODUCT((PMP!C2:C999&lt;&gt;"")*(PMP!H2:H999="NO CONFORMIDAD")/(COUNTIFS(PMP!C2:C999,PMP!C2:C999&amp;"")+(PMP!C2:C999="")))</f>
        <v>#NAME?</v>
      </c>
      <c r="O31" s="29"/>
      <c r="P31" s="29"/>
      <c r="Q31" s="49" t="s">
        <v>2295</v>
      </c>
      <c r="R31" s="29"/>
      <c r="S31" s="29"/>
      <c r="T31" s="29"/>
      <c r="U31" s="29"/>
    </row>
    <row r="32" spans="2:21" ht="15.75" customHeight="1">
      <c r="B32" s="42" t="s">
        <v>1232</v>
      </c>
      <c r="C32" s="33">
        <f ca="1">COUNTIFS(PMP!M:M,B32,PMP!AK:AK,"CERRADA")</f>
        <v>0</v>
      </c>
      <c r="D32" s="33">
        <f ca="1">COUNTIFS(PMP!M:M,B32,PMP!AK:AK,"VENCIDA")</f>
        <v>0</v>
      </c>
      <c r="E32" s="33">
        <f ca="1">COUNTIFS(PMP!M:M,B32,PMP!AK:AK,"CON TIEMPO")</f>
        <v>0</v>
      </c>
      <c r="F32" s="34">
        <f ca="1">COUNTIFS(PMP!M:M,B32,PMP!AK:AK,"CUMPLIDA")</f>
        <v>0</v>
      </c>
      <c r="G32" s="33">
        <f ca="1">COUNTIFS(PMP!M:M,B32,PMP!AK:AK,"EN REVISIÓN OCI")</f>
        <v>0</v>
      </c>
      <c r="H32" s="35">
        <f ca="1">COUNTIFS(PMP!M:M,B32,PMP!D:D,"ABIERTA")</f>
        <v>0</v>
      </c>
      <c r="I32" s="33">
        <f>COUNTIFS(PMP!M:M,B32,PMP!AB:AB,"")</f>
        <v>5</v>
      </c>
      <c r="J32" s="40">
        <f>COUNTIFS(PMP!M:M,B32)</f>
        <v>5</v>
      </c>
      <c r="K32" s="29"/>
      <c r="L32" s="29"/>
      <c r="M32" s="47" t="s">
        <v>2296</v>
      </c>
      <c r="N32" s="48" t="e">
        <f ca="1">SUMPRODUCT((PMP!C4:C1001&lt;&gt;"")*(PMP!H4:H1001="OBSERVACIÓN")/(COUNTIFS(PMP!C4:C1001,PMP!C4:C1001&amp;"")+(PMP!C4:C1001="")))</f>
        <v>#NAME?</v>
      </c>
      <c r="O32" s="29"/>
      <c r="P32" s="29"/>
      <c r="Q32" s="29"/>
      <c r="R32" s="29"/>
      <c r="S32" s="29"/>
      <c r="T32" s="29"/>
      <c r="U32" s="29"/>
    </row>
    <row r="33" spans="2:21" ht="15.75" customHeight="1">
      <c r="B33" s="39" t="s">
        <v>434</v>
      </c>
      <c r="C33" s="33">
        <f ca="1">COUNTIFS(PMP!M:M,B33,PMP!AK:AK,"CERRADA")</f>
        <v>0</v>
      </c>
      <c r="D33" s="33">
        <f ca="1">COUNTIFS(PMP!M:M,B33,PMP!AK:AK,"VENCIDA")</f>
        <v>0</v>
      </c>
      <c r="E33" s="33">
        <f ca="1">COUNTIFS(PMP!M:M,B33,PMP!AK:AK,"CON TIEMPO")</f>
        <v>0</v>
      </c>
      <c r="F33" s="34">
        <f ca="1">COUNTIFS(PMP!M:M,B33,PMP!AK:AK,"CUMPLIDA")</f>
        <v>0</v>
      </c>
      <c r="G33" s="33">
        <f ca="1">COUNTIFS(PMP!M:M,B33,PMP!AK:AK,"EN REVISIÓN OCI")</f>
        <v>0</v>
      </c>
      <c r="H33" s="35">
        <f ca="1">COUNTIFS(PMP!M:M,B33,PMP!D:D,"ABIERTA")</f>
        <v>0</v>
      </c>
      <c r="I33" s="33">
        <f>COUNTIFS(PMP!M:M,B33,PMP!AB:AB,"")</f>
        <v>2</v>
      </c>
      <c r="J33" s="40">
        <f>COUNTIFS(PMP!M:M,B33)</f>
        <v>5</v>
      </c>
      <c r="K33" s="29"/>
      <c r="L33" s="29"/>
      <c r="M33" s="47"/>
      <c r="N33" s="48"/>
      <c r="O33" s="29"/>
      <c r="P33" s="29"/>
      <c r="Q33" s="30" t="s">
        <v>2288</v>
      </c>
      <c r="R33" s="29"/>
      <c r="S33" s="29"/>
      <c r="T33" s="29"/>
      <c r="U33" s="29"/>
    </row>
    <row r="34" spans="2:21" ht="60">
      <c r="B34" s="39" t="s">
        <v>1225</v>
      </c>
      <c r="C34" s="33">
        <f ca="1">COUNTIFS(PMP!M:M,B34,PMP!AK:AK,"CERRADA")</f>
        <v>0</v>
      </c>
      <c r="D34" s="33">
        <f ca="1">COUNTIFS(PMP!M:M,B34,PMP!AK:AK,"VENCIDA")</f>
        <v>0</v>
      </c>
      <c r="E34" s="33">
        <f ca="1">COUNTIFS(PMP!M:M,B34,PMP!AK:AK,"CON TIEMPO")</f>
        <v>0</v>
      </c>
      <c r="F34" s="34">
        <f ca="1">COUNTIFS(PMP!M:M,B34,PMP!AK:AK,"CUMPLIDA")</f>
        <v>0</v>
      </c>
      <c r="G34" s="33">
        <f ca="1">COUNTIFS(PMP!M:M,B34,PMP!AK:AK,"EN REVISIÓN OCI")</f>
        <v>0</v>
      </c>
      <c r="H34" s="35">
        <f ca="1">COUNTIFS(PMP!M:M,B34,PMP!D:D,"ABIERTA")</f>
        <v>0</v>
      </c>
      <c r="I34" s="33">
        <f>COUNTIFS(PMP!M:M,B34,PMP!AB:AB,"")</f>
        <v>1</v>
      </c>
      <c r="J34" s="40">
        <f>COUNTIFS(PMP!M:M,B34)</f>
        <v>9</v>
      </c>
      <c r="K34" s="29"/>
      <c r="L34" s="29"/>
      <c r="M34" s="50" t="s">
        <v>2297</v>
      </c>
      <c r="N34" s="51">
        <f ca="1">COUNTIF(PMP!C3:C1000, "&lt;&gt;")</f>
        <v>701</v>
      </c>
      <c r="O34" s="29"/>
      <c r="P34" s="29"/>
      <c r="Q34" s="30" t="s">
        <v>2289</v>
      </c>
      <c r="R34" s="52"/>
      <c r="S34" s="29"/>
      <c r="T34" s="29"/>
      <c r="U34" s="29"/>
    </row>
    <row r="35" spans="2:21" ht="15">
      <c r="B35" s="39" t="s">
        <v>1822</v>
      </c>
      <c r="C35" s="33">
        <f ca="1">COUNTIFS(PMP!M:M,B35,PMP!AK:AK,"CERRADA")</f>
        <v>0</v>
      </c>
      <c r="D35" s="33">
        <f ca="1">COUNTIFS(PMP!M:M,B35,PMP!AK:AK,"VENCIDA")</f>
        <v>0</v>
      </c>
      <c r="E35" s="33">
        <f ca="1">COUNTIFS(PMP!M:M,B35,PMP!AK:AK,"CON TIEMPO")</f>
        <v>0</v>
      </c>
      <c r="F35" s="34">
        <f ca="1">COUNTIFS(PMP!M:M,B35,PMP!AK:AK,"CUMPLIDA")</f>
        <v>0</v>
      </c>
      <c r="G35" s="33">
        <f ca="1">COUNTIFS(PMP!M:M,B35,PMP!AK:AK,"EN REVISIÓN OCI")</f>
        <v>0</v>
      </c>
      <c r="H35" s="35">
        <f ca="1">COUNTIFS(PMP!M:M,B35,PMP!D:D,"ABIERTA")</f>
        <v>0</v>
      </c>
      <c r="I35" s="33">
        <f>COUNTIFS(PMP!M:M,B35,PMP!AB:AB,"")</f>
        <v>0</v>
      </c>
      <c r="J35" s="40">
        <f>COUNTIFS(PMP!M:M,B35)</f>
        <v>2</v>
      </c>
      <c r="K35" s="29"/>
      <c r="L35" s="29"/>
      <c r="M35" s="29"/>
      <c r="N35" s="29"/>
      <c r="O35" s="29"/>
      <c r="P35" s="29"/>
      <c r="Q35" s="30" t="s">
        <v>2290</v>
      </c>
      <c r="R35" s="29"/>
      <c r="S35" s="29"/>
      <c r="T35" s="29"/>
      <c r="U35" s="29"/>
    </row>
    <row r="36" spans="2:21" ht="45">
      <c r="B36" s="39" t="s">
        <v>580</v>
      </c>
      <c r="C36" s="33">
        <f ca="1">COUNTIFS(PMP!M:M,B36,PMP!AK:AK,"CERRADA")</f>
        <v>0</v>
      </c>
      <c r="D36" s="33">
        <f ca="1">COUNTIFS(PMP!M:M,B36,PMP!AK:AK,"VENCIDA")</f>
        <v>0</v>
      </c>
      <c r="E36" s="33">
        <f ca="1">COUNTIFS(PMP!M:M,B36,PMP!AK:AK,"CON TIEMPO")</f>
        <v>0</v>
      </c>
      <c r="F36" s="34">
        <f ca="1">COUNTIFS(PMP!M:M,B36,PMP!AK:AK,"CUMPLIDA")</f>
        <v>0</v>
      </c>
      <c r="G36" s="33">
        <f ca="1">COUNTIFS(PMP!M:M,B36,PMP!AK:AK,"EN REVISIÓN OCI")</f>
        <v>0</v>
      </c>
      <c r="H36" s="35">
        <f ca="1">COUNTIFS(PMP!M:M,B36,PMP!D:D,"ABIERTA")</f>
        <v>0</v>
      </c>
      <c r="I36" s="33">
        <f>COUNTIFS(PMP!M:M,B36,PMP!AB:AB,"")</f>
        <v>4</v>
      </c>
      <c r="J36" s="40">
        <f>COUNTIFS(PMP!M:M,B36)</f>
        <v>4</v>
      </c>
      <c r="K36" s="29"/>
      <c r="L36" s="29"/>
      <c r="M36" s="29"/>
      <c r="N36" s="29"/>
      <c r="O36" s="29"/>
      <c r="P36" s="29"/>
      <c r="Q36" s="30" t="s">
        <v>2291</v>
      </c>
      <c r="R36" s="29"/>
      <c r="S36" s="29"/>
      <c r="T36" s="29"/>
      <c r="U36" s="29"/>
    </row>
    <row r="37" spans="2:21" ht="15">
      <c r="B37" s="39" t="s">
        <v>2186</v>
      </c>
      <c r="C37" s="33">
        <f>COUNTIFS(PMP!M:M,B37,PMP!AK:AK,"CERRADA")</f>
        <v>0</v>
      </c>
      <c r="D37" s="33">
        <f>COUNTIFS(PMP!M:M,B37,PMP!AK:AK,"VENCIDA")</f>
        <v>0</v>
      </c>
      <c r="E37" s="33">
        <f>COUNTIFS(PMP!M:M,B37,PMP!AK:AK,"CON TIEMPO")</f>
        <v>0</v>
      </c>
      <c r="F37" s="34">
        <f>COUNTIFS(PMP!M:M,B37,PMP!AK:AK,"CUMPLIDA")</f>
        <v>0</v>
      </c>
      <c r="G37" s="33">
        <f>COUNTIFS(PMP!M:M,B37,PMP!AK:AK,"EN REVISIÓN OCI")</f>
        <v>0</v>
      </c>
      <c r="H37" s="35">
        <f>COUNTIFS(PMP!M:M,B37,PMP!D:D,"ABIERTA")</f>
        <v>0</v>
      </c>
      <c r="I37" s="33">
        <f>COUNTIFS(PMP!M:M,B37,PMP!AB:AB,"")</f>
        <v>0</v>
      </c>
      <c r="J37" s="40">
        <f>COUNTIFS(PMP!M:M,B37)</f>
        <v>0</v>
      </c>
      <c r="K37" s="29"/>
      <c r="L37" s="29"/>
      <c r="M37" s="29"/>
      <c r="N37" s="29"/>
      <c r="O37" s="29"/>
      <c r="P37" s="29"/>
      <c r="Q37" s="29"/>
      <c r="R37" s="29"/>
      <c r="S37" s="29"/>
      <c r="T37" s="29"/>
      <c r="U37" s="29"/>
    </row>
    <row r="38" spans="2:21" ht="15">
      <c r="B38" s="39" t="s">
        <v>1820</v>
      </c>
      <c r="C38" s="33">
        <f ca="1">COUNTIFS(PMP!M:M,B38,PMP!AK:AK,"CERRADA")</f>
        <v>0</v>
      </c>
      <c r="D38" s="33">
        <f ca="1">COUNTIFS(PMP!M:M,B38,PMP!AK:AK,"VENCIDA")</f>
        <v>1</v>
      </c>
      <c r="E38" s="33">
        <f ca="1">COUNTIFS(PMP!M:M,B38,PMP!AK:AK,"CON TIEMPO")</f>
        <v>0</v>
      </c>
      <c r="F38" s="34">
        <f ca="1">COUNTIFS(PMP!M:M,B38,PMP!AK:AK,"CUMPLIDA")</f>
        <v>0</v>
      </c>
      <c r="G38" s="33">
        <f ca="1">COUNTIFS(PMP!M:M,B38,PMP!AK:AK,"EN REVISIÓN OCI")</f>
        <v>0</v>
      </c>
      <c r="H38" s="35">
        <f ca="1">COUNTIFS(PMP!M:M,B38,PMP!D:D,"ABIERTA")</f>
        <v>1</v>
      </c>
      <c r="I38" s="33">
        <f>COUNTIFS(PMP!M:M,B38,PMP!AB:AB,"")</f>
        <v>0</v>
      </c>
      <c r="J38" s="40">
        <f>COUNTIFS(PMP!M:M,B38)</f>
        <v>4</v>
      </c>
      <c r="K38" s="29"/>
      <c r="L38" s="29"/>
      <c r="M38" s="29"/>
      <c r="N38" s="29"/>
      <c r="O38" s="29"/>
      <c r="P38" s="29"/>
      <c r="Q38" s="29"/>
      <c r="R38" s="29"/>
      <c r="S38" s="29"/>
      <c r="T38" s="29"/>
      <c r="U38" s="29"/>
    </row>
    <row r="39" spans="2:21" ht="15">
      <c r="B39" s="39" t="s">
        <v>2189</v>
      </c>
      <c r="C39" s="33">
        <f>COUNTIFS(PMP!M:M,B39,PMP!AK:AK,"CERRADA")</f>
        <v>0</v>
      </c>
      <c r="D39" s="33">
        <f>COUNTIFS(PMP!M:M,B39,PMP!AK:AK,"VENCIDA")</f>
        <v>0</v>
      </c>
      <c r="E39" s="33">
        <f>COUNTIFS(PMP!M:M,B39,PMP!AK:AK,"CON TIEMPO")</f>
        <v>0</v>
      </c>
      <c r="F39" s="34">
        <f>COUNTIFS(PMP!M:M,B39,PMP!AK:AK,"CUMPLIDA")</f>
        <v>0</v>
      </c>
      <c r="G39" s="33">
        <f>COUNTIFS(PMP!M:M,B39,PMP!AK:AK,"EN REVISIÓN OCI")</f>
        <v>0</v>
      </c>
      <c r="H39" s="35">
        <f>COUNTIFS(PMP!M:M,B39,PMP!D:D,"ABIERTA")</f>
        <v>0</v>
      </c>
      <c r="I39" s="33">
        <f>COUNTIFS(PMP!M:M,B39,PMP!AB:AB,"")</f>
        <v>0</v>
      </c>
      <c r="J39" s="40">
        <f>COUNTIFS(PMP!M:M,B39)</f>
        <v>0</v>
      </c>
      <c r="K39" s="29"/>
      <c r="L39" s="29"/>
      <c r="M39" s="29"/>
      <c r="N39" s="29"/>
      <c r="O39" s="29"/>
      <c r="P39" s="29"/>
      <c r="Q39" s="29"/>
      <c r="R39" s="29"/>
      <c r="S39" s="29"/>
      <c r="T39" s="29"/>
      <c r="U39" s="29"/>
    </row>
    <row r="40" spans="2:21" ht="15">
      <c r="B40" s="39" t="s">
        <v>1671</v>
      </c>
      <c r="C40" s="33">
        <f ca="1">COUNTIFS(PMP!M:M,B40,PMP!AK:AK,"CERRADA")</f>
        <v>0</v>
      </c>
      <c r="D40" s="33">
        <f ca="1">COUNTIFS(PMP!M:M,B40,PMP!AK:AK,"VENCIDA")</f>
        <v>0</v>
      </c>
      <c r="E40" s="33">
        <f ca="1">COUNTIFS(PMP!M:M,B40,PMP!AK:AK,"CON TIEMPO")</f>
        <v>0</v>
      </c>
      <c r="F40" s="34">
        <f ca="1">COUNTIFS(PMP!M:M,B40,PMP!AK:AK,"CUMPLIDA")</f>
        <v>0</v>
      </c>
      <c r="G40" s="33">
        <f ca="1">COUNTIFS(PMP!M:M,B40,PMP!AK:AK,"EN REVISIÓN OCI")</f>
        <v>0</v>
      </c>
      <c r="H40" s="35">
        <f ca="1">COUNTIFS(PMP!M:M,B40,PMP!D:D,"ABIERTA")</f>
        <v>0</v>
      </c>
      <c r="I40" s="33">
        <f>COUNTIFS(PMP!M:M,B40,PMP!AB:AB,"")</f>
        <v>0</v>
      </c>
      <c r="J40" s="40">
        <f>COUNTIFS(PMP!M:M,B40)</f>
        <v>9</v>
      </c>
      <c r="K40" s="29"/>
      <c r="L40" s="29"/>
      <c r="M40" s="29"/>
      <c r="N40" s="29"/>
      <c r="O40" s="29"/>
      <c r="P40" s="29"/>
      <c r="Q40" s="29"/>
      <c r="R40" s="29"/>
      <c r="S40" s="29"/>
      <c r="T40" s="29"/>
      <c r="U40" s="29"/>
    </row>
    <row r="41" spans="2:21" ht="15">
      <c r="B41" s="39" t="s">
        <v>2192</v>
      </c>
      <c r="C41" s="33">
        <f>COUNTIFS(PMP!M:M,B41,PMP!AK:AK,"CERRADA")</f>
        <v>0</v>
      </c>
      <c r="D41" s="33">
        <f>COUNTIFS(PMP!M:M,B41,PMP!AK:AK,"VENCIDA")</f>
        <v>0</v>
      </c>
      <c r="E41" s="33">
        <f>COUNTIFS(PMP!M:M,B41,PMP!AK:AK,"CON TIEMPO")</f>
        <v>0</v>
      </c>
      <c r="F41" s="34">
        <f>COUNTIFS(PMP!M:M,B41,PMP!AK:AK,"CUMPLIDA")</f>
        <v>0</v>
      </c>
      <c r="G41" s="33">
        <f>COUNTIFS(PMP!M:M,B41,PMP!AK:AK,"EN REVISIÓN OCI")</f>
        <v>0</v>
      </c>
      <c r="H41" s="35">
        <f>COUNTIFS(PMP!M:M,B41,PMP!D:D,"ABIERTA")</f>
        <v>0</v>
      </c>
      <c r="I41" s="33">
        <f>COUNTIFS(PMP!M:M,B41,PMP!AB:AB,"")</f>
        <v>0</v>
      </c>
      <c r="J41" s="40">
        <f>COUNTIFS(PMP!M:M,B41)</f>
        <v>0</v>
      </c>
      <c r="K41" s="29"/>
      <c r="L41" s="29"/>
      <c r="M41" s="29"/>
      <c r="N41" s="29"/>
      <c r="O41" s="29"/>
      <c r="P41" s="29"/>
      <c r="Q41" s="29"/>
      <c r="R41" s="29"/>
      <c r="S41" s="29"/>
      <c r="T41" s="29"/>
      <c r="U41" s="29"/>
    </row>
    <row r="42" spans="2:21" ht="30">
      <c r="B42" s="39" t="s">
        <v>2194</v>
      </c>
      <c r="C42" s="33">
        <f>COUNTIFS(PMP!M:M,B42,PMP!AK:AK,"CERRADA")</f>
        <v>0</v>
      </c>
      <c r="D42" s="33">
        <f>COUNTIFS(PMP!M:M,B42,PMP!AK:AK,"VENCIDA")</f>
        <v>0</v>
      </c>
      <c r="E42" s="33">
        <f>COUNTIFS(PMP!M:M,B42,PMP!AK:AK,"CON TIEMPO")</f>
        <v>0</v>
      </c>
      <c r="F42" s="34">
        <f>COUNTIFS(PMP!M:M,B42,PMP!AK:AK,"CUMPLIDA")</f>
        <v>0</v>
      </c>
      <c r="G42" s="33">
        <f>COUNTIFS(PMP!M:M,B42,PMP!AK:AK,"EN REVISIÓN OCI")</f>
        <v>0</v>
      </c>
      <c r="H42" s="35">
        <f>COUNTIFS(PMP!M:M,B42,PMP!D:D,"ABIERTA")</f>
        <v>0</v>
      </c>
      <c r="I42" s="33">
        <f>COUNTIFS(PMP!M:M,B42,PMP!AB:AB,"")</f>
        <v>0</v>
      </c>
      <c r="J42" s="40">
        <f>COUNTIFS(PMP!M:M,B42)</f>
        <v>0</v>
      </c>
      <c r="K42" s="29"/>
      <c r="L42" s="29"/>
      <c r="M42" s="29"/>
      <c r="N42" s="29"/>
      <c r="O42" s="29"/>
      <c r="P42" s="29"/>
      <c r="Q42" s="29"/>
      <c r="R42" s="29"/>
      <c r="S42" s="29"/>
      <c r="T42" s="29"/>
      <c r="U42" s="29"/>
    </row>
    <row r="43" spans="2:21" ht="15">
      <c r="B43" s="39" t="s">
        <v>2196</v>
      </c>
      <c r="C43" s="33">
        <f>COUNTIFS(PMP!M:M,B43,PMP!AK:AK,"CERRADA")</f>
        <v>0</v>
      </c>
      <c r="D43" s="33">
        <f>COUNTIFS(PMP!M:M,B43,PMP!AK:AK,"VENCIDA")</f>
        <v>0</v>
      </c>
      <c r="E43" s="33">
        <f>COUNTIFS(PMP!M:M,B43,PMP!AK:AK,"CON TIEMPO")</f>
        <v>0</v>
      </c>
      <c r="F43" s="34">
        <f>COUNTIFS(PMP!M:M,B43,PMP!AK:AK,"CUMPLIDA")</f>
        <v>0</v>
      </c>
      <c r="G43" s="33">
        <f>COUNTIFS(PMP!M:M,B43,PMP!AK:AK,"EN REVISIÓN OCI")</f>
        <v>0</v>
      </c>
      <c r="H43" s="35">
        <f>COUNTIFS(PMP!M:M,B43,PMP!D:D,"ABIERTA")</f>
        <v>0</v>
      </c>
      <c r="I43" s="33">
        <f>COUNTIFS(PMP!M:M,B43,PMP!AB:AB,"")</f>
        <v>0</v>
      </c>
      <c r="J43" s="40">
        <f>COUNTIFS(PMP!M:M,B43)</f>
        <v>0</v>
      </c>
      <c r="K43" s="29"/>
      <c r="L43" s="29"/>
      <c r="M43" s="29"/>
      <c r="N43" s="29"/>
      <c r="O43" s="29"/>
      <c r="P43" s="29"/>
      <c r="Q43" s="29"/>
      <c r="R43" s="29"/>
      <c r="S43" s="29"/>
      <c r="T43" s="29"/>
      <c r="U43" s="29"/>
    </row>
    <row r="44" spans="2:21" ht="30">
      <c r="B44" s="39" t="s">
        <v>95</v>
      </c>
      <c r="C44" s="33">
        <f ca="1">COUNTIFS(PMP!M:M,B44,PMP!AK:AK,"CERRADA")</f>
        <v>0</v>
      </c>
      <c r="D44" s="33">
        <f ca="1">COUNTIFS(PMP!M:M,B44,PMP!AK:AK,"VENCIDA")</f>
        <v>0</v>
      </c>
      <c r="E44" s="33">
        <f ca="1">COUNTIFS(PMP!M:M,B44,PMP!AK:AK,"CON TIEMPO")</f>
        <v>0</v>
      </c>
      <c r="F44" s="34">
        <f ca="1">COUNTIFS(PMP!M:M,B44,PMP!AK:AK,"CUMPLIDA")</f>
        <v>0</v>
      </c>
      <c r="G44" s="33">
        <f ca="1">COUNTIFS(PMP!M:M,B44,PMP!AK:AK,"EN REVISIÓN OCI")</f>
        <v>0</v>
      </c>
      <c r="H44" s="35">
        <f ca="1">COUNTIFS(PMP!M:M,B44,PMP!D:D,"ABIERTA")</f>
        <v>0</v>
      </c>
      <c r="I44" s="33">
        <f>COUNTIFS(PMP!M:M,B44,PMP!AB:AB,"")</f>
        <v>4</v>
      </c>
      <c r="J44" s="40">
        <f>COUNTIFS(PMP!M:M,B44)</f>
        <v>4</v>
      </c>
      <c r="K44" s="29"/>
      <c r="L44" s="29"/>
      <c r="M44" s="29"/>
      <c r="N44" s="29"/>
      <c r="O44" s="29"/>
      <c r="P44" s="29"/>
      <c r="Q44" s="29"/>
      <c r="R44" s="29"/>
      <c r="S44" s="29"/>
      <c r="T44" s="29"/>
      <c r="U44" s="29"/>
    </row>
    <row r="45" spans="2:21" ht="15">
      <c r="B45" s="39" t="s">
        <v>708</v>
      </c>
      <c r="C45" s="33">
        <f ca="1">COUNTIFS(PMP!M:M,B45,PMP!AK:AK,"CERRADA")</f>
        <v>0</v>
      </c>
      <c r="D45" s="33">
        <f ca="1">COUNTIFS(PMP!M:M,B45,PMP!AK:AK,"VENCIDA")</f>
        <v>0</v>
      </c>
      <c r="E45" s="33">
        <f ca="1">COUNTIFS(PMP!M:M,B45,PMP!AK:AK,"CON TIEMPO")</f>
        <v>0</v>
      </c>
      <c r="F45" s="34">
        <f ca="1">COUNTIFS(PMP!M:M,B45,PMP!AK:AK,"CUMPLIDA")</f>
        <v>0</v>
      </c>
      <c r="G45" s="33">
        <f ca="1">COUNTIFS(PMP!M:M,B45,PMP!AK:AK,"EN REVISIÓN OCI")</f>
        <v>0</v>
      </c>
      <c r="H45" s="35">
        <f ca="1">COUNTIFS(PMP!M:M,B45,PMP!D:D,"ABIERTA")</f>
        <v>0</v>
      </c>
      <c r="I45" s="33">
        <f>COUNTIFS(PMP!M:M,B45,PMP!AB:AB,"")</f>
        <v>2</v>
      </c>
      <c r="J45" s="40">
        <f>COUNTIFS(PMP!M:M,B45)</f>
        <v>4</v>
      </c>
      <c r="K45" s="29"/>
      <c r="L45" s="29"/>
      <c r="M45" s="29"/>
      <c r="N45" s="29"/>
      <c r="O45" s="29"/>
      <c r="P45" s="29"/>
      <c r="Q45" s="29"/>
      <c r="R45" s="29"/>
      <c r="S45" s="29"/>
      <c r="T45" s="29"/>
      <c r="U45" s="29"/>
    </row>
    <row r="46" spans="2:21" ht="15">
      <c r="B46" s="39" t="s">
        <v>2200</v>
      </c>
      <c r="C46" s="33">
        <f>COUNTIFS(PMP!M:M,B46,PMP!AK:AK,"CERRADA")</f>
        <v>0</v>
      </c>
      <c r="D46" s="33">
        <f>COUNTIFS(PMP!M:M,B46,PMP!AK:AK,"VENCIDA")</f>
        <v>0</v>
      </c>
      <c r="E46" s="33">
        <f>COUNTIFS(PMP!M:M,B46,PMP!AK:AK,"CON TIEMPO")</f>
        <v>0</v>
      </c>
      <c r="F46" s="34">
        <f>COUNTIFS(PMP!M:M,B46,PMP!AK:AK,"CUMPLIDA")</f>
        <v>0</v>
      </c>
      <c r="G46" s="33">
        <f>COUNTIFS(PMP!M:M,B46,PMP!AK:AK,"EN REVISIÓN OCI")</f>
        <v>0</v>
      </c>
      <c r="H46" s="35">
        <f>COUNTIFS(PMP!M:M,B46,PMP!D:D,"ABIERTA")</f>
        <v>0</v>
      </c>
      <c r="I46" s="33">
        <f>COUNTIFS(PMP!M:M,B46,PMP!AB:AB,"")</f>
        <v>0</v>
      </c>
      <c r="J46" s="40">
        <f>COUNTIFS(PMP!M:M,B46)</f>
        <v>0</v>
      </c>
      <c r="K46" s="29"/>
      <c r="L46" s="29"/>
      <c r="M46" s="29"/>
      <c r="N46" s="29"/>
      <c r="O46" s="29"/>
      <c r="P46" s="29"/>
      <c r="Q46" s="29"/>
      <c r="R46" s="29"/>
      <c r="S46" s="29"/>
      <c r="T46" s="29"/>
      <c r="U46" s="29"/>
    </row>
    <row r="47" spans="2:21" ht="15">
      <c r="B47" s="39" t="s">
        <v>2202</v>
      </c>
      <c r="C47" s="33">
        <f>COUNTIFS(PMP!M:M,B47,PMP!AK:AK,"CERRADA")</f>
        <v>0</v>
      </c>
      <c r="D47" s="33">
        <f>COUNTIFS(PMP!M:M,B47,PMP!AK:AK,"VENCIDA")</f>
        <v>0</v>
      </c>
      <c r="E47" s="33">
        <f>COUNTIFS(PMP!M:M,B47,PMP!AK:AK,"CON TIEMPO")</f>
        <v>0</v>
      </c>
      <c r="F47" s="34">
        <f>COUNTIFS(PMP!M:M,B47,PMP!AK:AK,"CUMPLIDA")</f>
        <v>0</v>
      </c>
      <c r="G47" s="33">
        <f>COUNTIFS(PMP!M:M,B47,PMP!AK:AK,"EN REVISIÓN OCI")</f>
        <v>0</v>
      </c>
      <c r="H47" s="35">
        <f>COUNTIFS(PMP!M:M,B47,PMP!D:D,"ABIERTA")</f>
        <v>0</v>
      </c>
      <c r="I47" s="33">
        <f>COUNTIFS(PMP!M:M,B47,PMP!AB:AB,"")</f>
        <v>0</v>
      </c>
      <c r="J47" s="40">
        <f>COUNTIFS(PMP!M:M,B47)</f>
        <v>0</v>
      </c>
      <c r="K47" s="29"/>
      <c r="L47" s="29"/>
      <c r="M47" s="29"/>
      <c r="N47" s="29"/>
      <c r="O47" s="29"/>
      <c r="P47" s="29"/>
      <c r="Q47" s="29"/>
      <c r="R47" s="29"/>
      <c r="S47" s="29"/>
      <c r="T47" s="29"/>
      <c r="U47" s="29"/>
    </row>
    <row r="48" spans="2:21" ht="15">
      <c r="B48" s="39" t="s">
        <v>1704</v>
      </c>
      <c r="C48" s="33">
        <f>COUNTIFS(PMP!M:M,B48,PMP!AK:AK,"CERRADA")</f>
        <v>0</v>
      </c>
      <c r="D48" s="33">
        <f>COUNTIFS(PMP!M:M,B48,PMP!AK:AK,"VENCIDA")</f>
        <v>2</v>
      </c>
      <c r="E48" s="33">
        <f>COUNTIFS(PMP!M:M,B48,PMP!AK:AK,"CON TIEMPO")</f>
        <v>0</v>
      </c>
      <c r="F48" s="34">
        <f>COUNTIFS(PMP!M:M,B48,PMP!AK:AK,"CUMPLIDA")</f>
        <v>0</v>
      </c>
      <c r="G48" s="33">
        <f>COUNTIFS(PMP!M:M,B48,PMP!AK:AK,"EN REVISIÓN OCI")</f>
        <v>0</v>
      </c>
      <c r="H48" s="35">
        <f>COUNTIFS(PMP!M:M,B48,PMP!D:D,"ABIERTA")</f>
        <v>2</v>
      </c>
      <c r="I48" s="33">
        <f>COUNTIFS(PMP!M:M,B48,PMP!AB:AB,"")</f>
        <v>0</v>
      </c>
      <c r="J48" s="40">
        <f>COUNTIFS(PMP!M:M,B48)</f>
        <v>2</v>
      </c>
      <c r="K48" s="29"/>
      <c r="L48" s="29"/>
      <c r="M48" s="29"/>
      <c r="N48" s="29"/>
      <c r="O48" s="29"/>
      <c r="P48" s="29"/>
      <c r="Q48" s="29"/>
      <c r="R48" s="29"/>
      <c r="S48" s="29"/>
      <c r="T48" s="29"/>
      <c r="U48" s="29"/>
    </row>
    <row r="49" spans="2:21" ht="15">
      <c r="B49" s="39" t="s">
        <v>1429</v>
      </c>
      <c r="C49" s="33">
        <f ca="1">COUNTIFS(PMP!M:M,B49,PMP!AK:AK,"CERRADA")</f>
        <v>0</v>
      </c>
      <c r="D49" s="33">
        <f ca="1">COUNTIFS(PMP!M:M,B49,PMP!AK:AK,"VENCIDA")</f>
        <v>1</v>
      </c>
      <c r="E49" s="33">
        <f ca="1">COUNTIFS(PMP!M:M,B49,PMP!AK:AK,"CON TIEMPO")</f>
        <v>0</v>
      </c>
      <c r="F49" s="34">
        <f ca="1">COUNTIFS(PMP!M:M,B49,PMP!AK:AK,"CUMPLIDA")</f>
        <v>0</v>
      </c>
      <c r="G49" s="33">
        <f ca="1">COUNTIFS(PMP!M:M,B49,PMP!AK:AK,"EN REVISIÓN OCI")</f>
        <v>0</v>
      </c>
      <c r="H49" s="35">
        <f>COUNTIFS(PMP!M:M,B49,PMP!D:D,"ABIERTA")</f>
        <v>2</v>
      </c>
      <c r="I49" s="33">
        <f>COUNTIFS(PMP!M:M,B49,PMP!AB:AB,"")</f>
        <v>1</v>
      </c>
      <c r="J49" s="40">
        <f>COUNTIFS(PMP!M:M,B49)</f>
        <v>2</v>
      </c>
      <c r="K49" s="29"/>
      <c r="L49" s="29"/>
      <c r="M49" s="29"/>
      <c r="N49" s="29"/>
      <c r="O49" s="29"/>
      <c r="P49" s="29"/>
      <c r="Q49" s="29"/>
      <c r="R49" s="29"/>
      <c r="S49" s="29"/>
      <c r="T49" s="29"/>
      <c r="U49" s="29"/>
    </row>
    <row r="50" spans="2:21" ht="15">
      <c r="B50" s="39" t="s">
        <v>153</v>
      </c>
      <c r="C50" s="33">
        <f ca="1">COUNTIFS(PMP!M:M,B50,PMP!AK:AK,"CERRADA")</f>
        <v>0</v>
      </c>
      <c r="D50" s="33">
        <f ca="1">COUNTIFS(PMP!M:M,B50,PMP!AK:AK,"VENCIDA")</f>
        <v>0</v>
      </c>
      <c r="E50" s="33">
        <f ca="1">COUNTIFS(PMP!M:M,B50,PMP!AK:AK,"CON TIEMPO")</f>
        <v>0</v>
      </c>
      <c r="F50" s="34">
        <f ca="1">COUNTIFS(PMP!M:M,B50,PMP!AK:AK,"CUMPLIDA")</f>
        <v>0</v>
      </c>
      <c r="G50" s="33">
        <f ca="1">COUNTIFS(PMP!M:M,B50,PMP!AK:AK,"EN REVISIÓN OCI")</f>
        <v>0</v>
      </c>
      <c r="H50" s="35">
        <f ca="1">COUNTIFS(PMP!M:M,B50,PMP!D:D,"ABIERTA")</f>
        <v>0</v>
      </c>
      <c r="I50" s="33">
        <f>COUNTIFS(PMP!M:M,B50,PMP!AB:AB,"")</f>
        <v>4</v>
      </c>
      <c r="J50" s="40">
        <f>COUNTIFS(PMP!M:M,B50)</f>
        <v>4</v>
      </c>
      <c r="K50" s="29"/>
      <c r="L50" s="29"/>
      <c r="M50" s="29"/>
      <c r="N50" s="29"/>
      <c r="O50" s="29"/>
      <c r="P50" s="29"/>
      <c r="Q50" s="29"/>
      <c r="R50" s="29"/>
      <c r="S50" s="29"/>
      <c r="T50" s="29"/>
      <c r="U50" s="29"/>
    </row>
    <row r="51" spans="2:21" ht="15">
      <c r="B51" s="39" t="s">
        <v>1596</v>
      </c>
      <c r="C51" s="33">
        <f ca="1">COUNTIFS(PMP!M:M,B51,PMP!AK:AK,"CERRADA")</f>
        <v>0</v>
      </c>
      <c r="D51" s="33">
        <f ca="1">COUNTIFS(PMP!M:M,B51,PMP!AK:AK,"VENCIDA")</f>
        <v>0</v>
      </c>
      <c r="E51" s="33">
        <f ca="1">COUNTIFS(PMP!M:M,B51,PMP!AK:AK,"CON TIEMPO")</f>
        <v>0</v>
      </c>
      <c r="F51" s="34">
        <f ca="1">COUNTIFS(PMP!M:M,B51,PMP!AK:AK,"CUMPLIDA")</f>
        <v>0</v>
      </c>
      <c r="G51" s="33">
        <f ca="1">COUNTIFS(PMP!M:M,B51,PMP!AK:AK,"EN REVISIÓN OCI")</f>
        <v>0</v>
      </c>
      <c r="H51" s="35">
        <f ca="1">COUNTIFS(PMP!M:M,B51,PMP!D:D,"ABIERTA")</f>
        <v>0</v>
      </c>
      <c r="I51" s="33">
        <f>COUNTIFS(PMP!M:M,B51,PMP!AB:AB,"")</f>
        <v>2</v>
      </c>
      <c r="J51" s="40">
        <f>COUNTIFS(PMP!M:M,B51)</f>
        <v>2</v>
      </c>
      <c r="K51" s="29"/>
      <c r="L51" s="29"/>
      <c r="M51" s="29"/>
      <c r="N51" s="29"/>
      <c r="O51" s="29"/>
      <c r="P51" s="29"/>
      <c r="Q51" s="29"/>
      <c r="R51" s="29"/>
      <c r="S51" s="29"/>
      <c r="T51" s="29"/>
      <c r="U51" s="29"/>
    </row>
    <row r="52" spans="2:21" ht="30">
      <c r="B52" s="39" t="s">
        <v>2208</v>
      </c>
      <c r="C52" s="33">
        <f>COUNTIFS(PMP!M:M,B52,PMP!AK:AK,"CERRADA")</f>
        <v>0</v>
      </c>
      <c r="D52" s="33">
        <f>COUNTIFS(PMP!M:M,B52,PMP!AK:AK,"VENCIDA")</f>
        <v>0</v>
      </c>
      <c r="E52" s="33">
        <f>COUNTIFS(PMP!M:M,B52,PMP!AK:AK,"CON TIEMPO")</f>
        <v>0</v>
      </c>
      <c r="F52" s="34">
        <f>COUNTIFS(PMP!M:M,B52,PMP!AK:AK,"CUMPLIDA")</f>
        <v>0</v>
      </c>
      <c r="G52" s="33">
        <f>COUNTIFS(PMP!M:M,B52,PMP!AK:AK,"EN REVISIÓN OCI")</f>
        <v>0</v>
      </c>
      <c r="H52" s="35">
        <f>COUNTIFS(PMP!M:M,B52,PMP!D:D,"ABIERTA")</f>
        <v>0</v>
      </c>
      <c r="I52" s="33">
        <f>COUNTIFS(PMP!M:M,B52,PMP!AB:AB,"")</f>
        <v>0</v>
      </c>
      <c r="J52" s="40">
        <f>COUNTIFS(PMP!M:M,B52)</f>
        <v>0</v>
      </c>
      <c r="K52" s="29"/>
      <c r="L52" s="29"/>
      <c r="M52" s="29"/>
      <c r="N52" s="29"/>
      <c r="O52" s="29"/>
      <c r="P52" s="29"/>
      <c r="Q52" s="29"/>
      <c r="R52" s="29"/>
      <c r="S52" s="29"/>
      <c r="T52" s="29"/>
      <c r="U52" s="29"/>
    </row>
    <row r="53" spans="2:21" ht="15">
      <c r="B53" s="39" t="s">
        <v>2210</v>
      </c>
      <c r="C53" s="33">
        <f>COUNTIFS(PMP!M:M,B53,PMP!AK:AK,"CERRADA")</f>
        <v>0</v>
      </c>
      <c r="D53" s="33">
        <f>COUNTIFS(PMP!M:M,B53,PMP!AK:AK,"VENCIDA")</f>
        <v>0</v>
      </c>
      <c r="E53" s="33">
        <f>COUNTIFS(PMP!M:M,B53,PMP!AK:AK,"CON TIEMPO")</f>
        <v>0</v>
      </c>
      <c r="F53" s="34">
        <f>COUNTIFS(PMP!M:M,B53,PMP!AK:AK,"CUMPLIDA")</f>
        <v>0</v>
      </c>
      <c r="G53" s="33">
        <f>COUNTIFS(PMP!M:M,B53,PMP!AK:AK,"EN REVISIÓN OCI")</f>
        <v>0</v>
      </c>
      <c r="H53" s="35">
        <f>COUNTIFS(PMP!M:M,B53,PMP!D:D,"ABIERTA")</f>
        <v>0</v>
      </c>
      <c r="I53" s="33">
        <f>COUNTIFS(PMP!M:M,B53,PMP!AB:AB,"")</f>
        <v>0</v>
      </c>
      <c r="J53" s="40">
        <f>COUNTIFS(PMP!M:M,B53)</f>
        <v>0</v>
      </c>
      <c r="K53" s="29"/>
      <c r="L53" s="29"/>
      <c r="M53" s="29"/>
      <c r="N53" s="29"/>
      <c r="O53" s="29"/>
      <c r="P53" s="29"/>
      <c r="Q53" s="29"/>
      <c r="R53" s="29"/>
      <c r="S53" s="29"/>
      <c r="T53" s="29"/>
      <c r="U53" s="29"/>
    </row>
    <row r="54" spans="2:21" ht="15">
      <c r="B54" s="39" t="s">
        <v>1987</v>
      </c>
      <c r="C54" s="33">
        <f ca="1">COUNTIFS(PMP!M:M,B54,PMP!AK:AK,"CERRADA")</f>
        <v>0</v>
      </c>
      <c r="D54" s="33">
        <f ca="1">COUNTIFS(PMP!M:M,B54,PMP!AK:AK,"VENCIDA")</f>
        <v>0</v>
      </c>
      <c r="E54" s="33">
        <f ca="1">COUNTIFS(PMP!M:M,B54,PMP!AK:AK,"CON TIEMPO")</f>
        <v>0</v>
      </c>
      <c r="F54" s="34">
        <f ca="1">COUNTIFS(PMP!M:M,B54,PMP!AK:AK,"CUMPLIDA")</f>
        <v>0</v>
      </c>
      <c r="G54" s="33">
        <f ca="1">COUNTIFS(PMP!M:M,B54,PMP!AK:AK,"EN REVISIÓN OCI")</f>
        <v>0</v>
      </c>
      <c r="H54" s="35">
        <f>COUNTIFS(PMP!M:M,B54,PMP!D:D,"ABIERTA")</f>
        <v>4</v>
      </c>
      <c r="I54" s="33">
        <f>COUNTIFS(PMP!M:M,B54,PMP!AB:AB,"")</f>
        <v>0</v>
      </c>
      <c r="J54" s="40">
        <f>COUNTIFS(PMP!M:M,B54)</f>
        <v>4</v>
      </c>
      <c r="K54" s="29"/>
      <c r="L54" s="29"/>
      <c r="M54" s="29"/>
      <c r="N54" s="29"/>
      <c r="O54" s="29"/>
      <c r="P54" s="29"/>
      <c r="Q54" s="29"/>
      <c r="R54" s="29"/>
      <c r="S54" s="29"/>
      <c r="T54" s="29"/>
      <c r="U54" s="29"/>
    </row>
    <row r="55" spans="2:21" ht="15">
      <c r="B55" s="39" t="s">
        <v>2213</v>
      </c>
      <c r="C55" s="33">
        <f>COUNTIFS(PMP!M:M,B55,PMP!AK:AK,"CERRADA")</f>
        <v>0</v>
      </c>
      <c r="D55" s="33">
        <f>COUNTIFS(PMP!M:M,B55,PMP!AK:AK,"VENCIDA")</f>
        <v>0</v>
      </c>
      <c r="E55" s="33">
        <f>COUNTIFS(PMP!M:M,B55,PMP!AK:AK,"CON TIEMPO")</f>
        <v>0</v>
      </c>
      <c r="F55" s="34">
        <f>COUNTIFS(PMP!M:M,B55,PMP!AK:AK,"CUMPLIDA")</f>
        <v>0</v>
      </c>
      <c r="G55" s="33">
        <f>COUNTIFS(PMP!M:M,B55,PMP!AK:AK,"EN REVISIÓN OCI")</f>
        <v>0</v>
      </c>
      <c r="H55" s="35">
        <f>COUNTIFS(PMP!M:M,B55,PMP!D:D,"ABIERTA")</f>
        <v>0</v>
      </c>
      <c r="I55" s="33">
        <f>COUNTIFS(PMP!M:M,B55,PMP!AB:AB,"")</f>
        <v>0</v>
      </c>
      <c r="J55" s="40">
        <f>COUNTIFS(PMP!M:M,B55)</f>
        <v>0</v>
      </c>
      <c r="K55" s="29"/>
      <c r="L55" s="29"/>
      <c r="M55" s="29"/>
      <c r="N55" s="29"/>
      <c r="O55" s="29"/>
      <c r="P55" s="29"/>
      <c r="Q55" s="29"/>
      <c r="R55" s="29"/>
      <c r="S55" s="29"/>
      <c r="T55" s="29"/>
      <c r="U55" s="29"/>
    </row>
    <row r="56" spans="2:21" ht="15">
      <c r="B56" s="39" t="s">
        <v>2215</v>
      </c>
      <c r="C56" s="33">
        <f>COUNTIFS(PMP!M:M,B56,PMP!AK:AK,"CERRADA")</f>
        <v>0</v>
      </c>
      <c r="D56" s="33">
        <f>COUNTIFS(PMP!M:M,B56,PMP!AK:AK,"VENCIDA")</f>
        <v>0</v>
      </c>
      <c r="E56" s="33">
        <f>COUNTIFS(PMP!M:M,B56,PMP!AK:AK,"CON TIEMPO")</f>
        <v>0</v>
      </c>
      <c r="F56" s="34">
        <f>COUNTIFS(PMP!M:M,B56,PMP!AK:AK,"CUMPLIDA")</f>
        <v>0</v>
      </c>
      <c r="G56" s="33">
        <f>COUNTIFS(PMP!M:M,B56,PMP!AK:AK,"EN REVISIÓN OCI")</f>
        <v>0</v>
      </c>
      <c r="H56" s="35">
        <f>COUNTIFS(PMP!M:M,B56,PMP!D:D,"ABIERTA")</f>
        <v>0</v>
      </c>
      <c r="I56" s="33">
        <f>COUNTIFS(PMP!M:M,B56,PMP!AB:AB,"")</f>
        <v>0</v>
      </c>
      <c r="J56" s="40">
        <f>COUNTIFS(PMP!M:M,B56)</f>
        <v>0</v>
      </c>
      <c r="K56" s="29"/>
      <c r="L56" s="29"/>
      <c r="M56" s="29"/>
      <c r="N56" s="29"/>
      <c r="O56" s="29"/>
      <c r="P56" s="29"/>
      <c r="Q56" s="29"/>
      <c r="R56" s="29"/>
      <c r="S56" s="29"/>
      <c r="T56" s="29"/>
      <c r="U56" s="29"/>
    </row>
    <row r="57" spans="2:21" ht="15">
      <c r="B57" s="39" t="s">
        <v>2059</v>
      </c>
      <c r="C57" s="33">
        <f ca="1">COUNTIFS(PMP!M:M,B57,PMP!AK:AK,"CERRADA")</f>
        <v>0</v>
      </c>
      <c r="D57" s="33">
        <f ca="1">COUNTIFS(PMP!M:M,B57,PMP!AK:AK,"VENCIDA")</f>
        <v>0</v>
      </c>
      <c r="E57" s="33">
        <f ca="1">COUNTIFS(PMP!M:M,B57,PMP!AK:AK,"CON TIEMPO")</f>
        <v>0</v>
      </c>
      <c r="F57" s="34">
        <f ca="1">COUNTIFS(PMP!M:M,B57,PMP!AK:AK,"CUMPLIDA")</f>
        <v>0</v>
      </c>
      <c r="G57" s="33">
        <f ca="1">COUNTIFS(PMP!M:M,B57,PMP!AK:AK,"EN REVISIÓN OCI")</f>
        <v>0</v>
      </c>
      <c r="H57" s="35">
        <f>COUNTIFS(PMP!M:M,B57,PMP!D:D,"ABIERTA")</f>
        <v>1</v>
      </c>
      <c r="I57" s="33">
        <f>COUNTIFS(PMP!M:M,B57,PMP!AB:AB,"")</f>
        <v>0</v>
      </c>
      <c r="J57" s="40">
        <f>COUNTIFS(PMP!M:M,B57)</f>
        <v>1</v>
      </c>
      <c r="K57" s="29"/>
      <c r="L57" s="29"/>
      <c r="M57" s="53" t="s">
        <v>2298</v>
      </c>
      <c r="N57" s="48">
        <f ca="1">SUM(N59:N63)</f>
        <v>28</v>
      </c>
      <c r="O57" s="29"/>
      <c r="P57" s="29"/>
      <c r="Q57" s="29"/>
      <c r="R57" s="29"/>
      <c r="S57" s="29"/>
      <c r="T57" s="29"/>
      <c r="U57" s="29"/>
    </row>
    <row r="58" spans="2:21" ht="15">
      <c r="B58" s="39" t="s">
        <v>2218</v>
      </c>
      <c r="C58" s="33">
        <f>COUNTIFS(PMP!M:M,B58,PMP!AK:AK,"CERRADA")</f>
        <v>0</v>
      </c>
      <c r="D58" s="33">
        <f>COUNTIFS(PMP!M:M,B58,PMP!AK:AK,"VENCIDA")</f>
        <v>0</v>
      </c>
      <c r="E58" s="33">
        <f>COUNTIFS(PMP!M:M,B58,PMP!AK:AK,"CON TIEMPO")</f>
        <v>0</v>
      </c>
      <c r="F58" s="34">
        <f>COUNTIFS(PMP!M:M,B58,PMP!AK:AK,"CUMPLIDA")</f>
        <v>0</v>
      </c>
      <c r="G58" s="33">
        <f>COUNTIFS(PMP!M:M,B58,PMP!AK:AK,"EN REVISIÓN OCI")</f>
        <v>0</v>
      </c>
      <c r="H58" s="35">
        <f>COUNTIFS(PMP!M:M,B58,PMP!D:D,"ABIERTA")</f>
        <v>0</v>
      </c>
      <c r="I58" s="33">
        <f>COUNTIFS(PMP!M:M,B58,PMP!AB:AB,"")</f>
        <v>0</v>
      </c>
      <c r="J58" s="40">
        <f>COUNTIFS(PMP!M:M,B58)</f>
        <v>0</v>
      </c>
      <c r="K58" s="29"/>
      <c r="L58" s="29"/>
      <c r="M58" s="54" t="s">
        <v>2299</v>
      </c>
      <c r="N58" s="48"/>
      <c r="O58" s="29"/>
      <c r="P58" s="29"/>
      <c r="Q58" s="29"/>
      <c r="R58" s="29"/>
      <c r="S58" s="29"/>
      <c r="T58" s="29"/>
      <c r="U58" s="29"/>
    </row>
    <row r="59" spans="2:21" ht="15">
      <c r="B59" s="39" t="s">
        <v>2220</v>
      </c>
      <c r="C59" s="33">
        <f>COUNTIFS(PMP!M:M,B59,PMP!AK:AK,"CERRADA")</f>
        <v>0</v>
      </c>
      <c r="D59" s="33">
        <f>COUNTIFS(PMP!M:M,B59,PMP!AK:AK,"VENCIDA")</f>
        <v>0</v>
      </c>
      <c r="E59" s="33">
        <f>COUNTIFS(PMP!M:M,B59,PMP!AK:AK,"CON TIEMPO")</f>
        <v>0</v>
      </c>
      <c r="F59" s="34">
        <f>COUNTIFS(PMP!M:M,B59,PMP!AK:AK,"CUMPLIDA")</f>
        <v>0</v>
      </c>
      <c r="G59" s="33">
        <f>COUNTIFS(PMP!M:M,B59,PMP!AK:AK,"EN REVISIÓN OCI")</f>
        <v>0</v>
      </c>
      <c r="H59" s="35">
        <f>COUNTIFS(PMP!M:M,B59,PMP!D:D,"ABIERTA")</f>
        <v>0</v>
      </c>
      <c r="I59" s="33">
        <f>COUNTIFS(PMP!M:M,B59,PMP!AB:AB,"")</f>
        <v>0</v>
      </c>
      <c r="J59" s="40">
        <f>COUNTIFS(PMP!M:M,B59)</f>
        <v>0</v>
      </c>
      <c r="K59" s="29"/>
      <c r="L59" s="29"/>
      <c r="M59" s="55" t="s">
        <v>2300</v>
      </c>
      <c r="N59" s="48">
        <f ca="1">COUNTIFS(PMP!AK:AK,"CERRADA")</f>
        <v>1</v>
      </c>
      <c r="O59" s="29"/>
      <c r="P59" s="29"/>
      <c r="Q59" s="29"/>
      <c r="R59" s="29"/>
      <c r="S59" s="29"/>
      <c r="T59" s="29"/>
      <c r="U59" s="29"/>
    </row>
    <row r="60" spans="2:21" ht="15">
      <c r="B60" s="39" t="s">
        <v>2222</v>
      </c>
      <c r="C60" s="33">
        <f>COUNTIFS(PMP!M:M,B60,PMP!AK:AK,"CERRADA")</f>
        <v>0</v>
      </c>
      <c r="D60" s="33">
        <f>COUNTIFS(PMP!M:M,B60,PMP!AK:AK,"VENCIDA")</f>
        <v>0</v>
      </c>
      <c r="E60" s="33">
        <f>COUNTIFS(PMP!M:M,B60,PMP!AK:AK,"CON TIEMPO")</f>
        <v>0</v>
      </c>
      <c r="F60" s="34">
        <f>COUNTIFS(PMP!M:M,B60,PMP!AK:AK,"CUMPLIDA")</f>
        <v>0</v>
      </c>
      <c r="G60" s="33">
        <f>COUNTIFS(PMP!M:M,B60,PMP!AK:AK,"EN REVISIÓN OCI")</f>
        <v>0</v>
      </c>
      <c r="H60" s="35">
        <f>COUNTIFS(PMP!M:M,B60,PMP!D:D,"ABIERTA")</f>
        <v>0</v>
      </c>
      <c r="I60" s="33">
        <f>COUNTIFS(PMP!M:M,B60,PMP!AB:AB,"")</f>
        <v>0</v>
      </c>
      <c r="J60" s="40">
        <f>COUNTIFS(PMP!M:M,B60)</f>
        <v>0</v>
      </c>
      <c r="K60" s="29"/>
      <c r="L60" s="29"/>
      <c r="M60" s="56" t="s">
        <v>2288</v>
      </c>
      <c r="N60" s="48">
        <f ca="1">COUNTIFS(PMP!AK:AK,"VENCIDA")</f>
        <v>27</v>
      </c>
      <c r="O60" s="29"/>
      <c r="P60" s="29"/>
      <c r="Q60" s="29"/>
      <c r="R60" s="29"/>
      <c r="S60" s="29"/>
      <c r="T60" s="29"/>
      <c r="U60" s="29"/>
    </row>
    <row r="61" spans="2:21" ht="15">
      <c r="B61" s="39" t="s">
        <v>2224</v>
      </c>
      <c r="C61" s="33">
        <f>COUNTIFS(PMP!M:M,B61,PMP!AK:AK,"CERRADA")</f>
        <v>0</v>
      </c>
      <c r="D61" s="33">
        <f>COUNTIFS(PMP!M:M,B61,PMP!AK:AK,"VENCIDA")</f>
        <v>0</v>
      </c>
      <c r="E61" s="33">
        <f>COUNTIFS(PMP!M:M,B61,PMP!AK:AK,"CON TIEMPO")</f>
        <v>0</v>
      </c>
      <c r="F61" s="34">
        <f>COUNTIFS(PMP!M:M,B61,PMP!AK:AK,"CUMPLIDA")</f>
        <v>0</v>
      </c>
      <c r="G61" s="33">
        <f>COUNTIFS(PMP!M:M,B61,PMP!AK:AK,"EN REVISIÓN OCI")</f>
        <v>0</v>
      </c>
      <c r="H61" s="35">
        <f>COUNTIFS(PMP!M:M,B61,PMP!D:D,"ABIERTA")</f>
        <v>0</v>
      </c>
      <c r="I61" s="33">
        <f>COUNTIFS(PMP!M:M,B61,PMP!AB:AB,"")</f>
        <v>0</v>
      </c>
      <c r="J61" s="40">
        <f>COUNTIFS(PMP!M:M,B61)</f>
        <v>0</v>
      </c>
      <c r="K61" s="29"/>
      <c r="L61" s="29"/>
      <c r="M61" s="56" t="s">
        <v>2290</v>
      </c>
      <c r="N61" s="48">
        <f ca="1">COUNTIFS(PMP!AK:AK,"CUMPLIDA")</f>
        <v>0</v>
      </c>
      <c r="O61" s="29"/>
      <c r="P61" s="29"/>
      <c r="Q61" s="29"/>
      <c r="R61" s="29"/>
      <c r="S61" s="29"/>
      <c r="T61" s="29"/>
      <c r="U61" s="29"/>
    </row>
    <row r="62" spans="2:21" ht="15">
      <c r="B62" s="39" t="s">
        <v>2226</v>
      </c>
      <c r="C62" s="33">
        <f>COUNTIFS(PMP!M:M,B62,PMP!AK:AK,"CERRADA")</f>
        <v>0</v>
      </c>
      <c r="D62" s="33">
        <f>COUNTIFS(PMP!M:M,B62,PMP!AK:AK,"VENCIDA")</f>
        <v>0</v>
      </c>
      <c r="E62" s="33">
        <f>COUNTIFS(PMP!M:M,B62,PMP!AK:AK,"CON TIEMPO")</f>
        <v>0</v>
      </c>
      <c r="F62" s="34">
        <f>COUNTIFS(PMP!M:M,B62,PMP!AK:AK,"CUMPLIDA")</f>
        <v>0</v>
      </c>
      <c r="G62" s="33">
        <f>COUNTIFS(PMP!M:M,B62,PMP!AK:AK,"EN REVISIÓN OCI")</f>
        <v>0</v>
      </c>
      <c r="H62" s="35">
        <f>COUNTIFS(PMP!M:M,B62,PMP!D:D,"ABIERTA")</f>
        <v>0</v>
      </c>
      <c r="I62" s="33">
        <f>COUNTIFS(PMP!M:M,B62,PMP!AB:AB,"")</f>
        <v>0</v>
      </c>
      <c r="J62" s="40">
        <f>COUNTIFS(PMP!M:M,B62)</f>
        <v>0</v>
      </c>
      <c r="K62" s="29"/>
      <c r="L62" s="29"/>
      <c r="M62" s="56" t="s">
        <v>2289</v>
      </c>
      <c r="N62" s="48">
        <f ca="1">COUNTIFS(PMP!AK:AK,"CON TIEMPO")</f>
        <v>0</v>
      </c>
      <c r="O62" s="29"/>
      <c r="P62" s="29"/>
      <c r="Q62" s="29"/>
      <c r="R62" s="29"/>
      <c r="S62" s="29"/>
      <c r="T62" s="29"/>
      <c r="U62" s="29"/>
    </row>
    <row r="63" spans="2:21" ht="15">
      <c r="B63" s="39" t="s">
        <v>1814</v>
      </c>
      <c r="C63" s="33">
        <f ca="1">COUNTIFS(PMP!M:M,B63,PMP!AK:AK,"CERRADA")</f>
        <v>0</v>
      </c>
      <c r="D63" s="33">
        <f ca="1">COUNTIFS(PMP!M:M,B63,PMP!AK:AK,"VENCIDA")</f>
        <v>0</v>
      </c>
      <c r="E63" s="33">
        <f ca="1">COUNTIFS(PMP!M:M,B63,PMP!AK:AK,"CON TIEMPO")</f>
        <v>0</v>
      </c>
      <c r="F63" s="34">
        <f ca="1">COUNTIFS(PMP!M:M,B63,PMP!AK:AK,"CUMPLIDA")</f>
        <v>0</v>
      </c>
      <c r="G63" s="33">
        <f ca="1">COUNTIFS(PMP!M:M,B63,PMP!AK:AK,"EN REVISIÓN OCI")</f>
        <v>0</v>
      </c>
      <c r="H63" s="35">
        <f ca="1">COUNTIFS(PMP!M:M,B63,PMP!D:D,"ABIERTA")</f>
        <v>0</v>
      </c>
      <c r="I63" s="33">
        <f>COUNTIFS(PMP!M:M,B63,PMP!AB:AB,"")</f>
        <v>0</v>
      </c>
      <c r="J63" s="40">
        <f>COUNTIFS(PMP!M:M,B63)</f>
        <v>3</v>
      </c>
      <c r="K63" s="29"/>
      <c r="L63" s="29"/>
      <c r="M63" s="56"/>
      <c r="N63" s="47"/>
      <c r="O63" s="29"/>
      <c r="P63" s="29"/>
      <c r="Q63" s="29"/>
      <c r="R63" s="29"/>
      <c r="S63" s="29"/>
      <c r="T63" s="29"/>
      <c r="U63" s="29"/>
    </row>
    <row r="64" spans="2:21" ht="15">
      <c r="B64" s="39" t="s">
        <v>1993</v>
      </c>
      <c r="C64" s="33">
        <f ca="1">COUNTIFS(PMP!M:M,B64,PMP!AK:AK,"CERRADA")</f>
        <v>0</v>
      </c>
      <c r="D64" s="33">
        <f ca="1">COUNTIFS(PMP!M:M,B64,PMP!AK:AK,"VENCIDA")</f>
        <v>0</v>
      </c>
      <c r="E64" s="33">
        <f ca="1">COUNTIFS(PMP!M:M,B64,PMP!AK:AK,"CON TIEMPO")</f>
        <v>0</v>
      </c>
      <c r="F64" s="34">
        <f ca="1">COUNTIFS(PMP!M:M,B64,PMP!AK:AK,"CUMPLIDA")</f>
        <v>0</v>
      </c>
      <c r="G64" s="33">
        <f ca="1">COUNTIFS(PMP!M:M,B64,PMP!AK:AK,"EN REVISIÓN OCI")</f>
        <v>0</v>
      </c>
      <c r="H64" s="35">
        <f>COUNTIFS(PMP!M:M,B64,PMP!D:D,"ABIERTA")</f>
        <v>1</v>
      </c>
      <c r="I64" s="33">
        <f>COUNTIFS(PMP!M:M,B64,PMP!AB:AB,"")</f>
        <v>0</v>
      </c>
      <c r="J64" s="40">
        <f>COUNTIFS(PMP!M:M,B64)</f>
        <v>1</v>
      </c>
      <c r="K64" s="29"/>
      <c r="L64" s="29"/>
      <c r="O64" s="29"/>
      <c r="P64" s="29"/>
      <c r="Q64" s="29"/>
      <c r="R64" s="29"/>
      <c r="S64" s="29"/>
      <c r="T64" s="29"/>
      <c r="U64" s="29"/>
    </row>
    <row r="65" spans="2:21" ht="15">
      <c r="B65" s="39" t="s">
        <v>2230</v>
      </c>
      <c r="C65" s="33">
        <f>COUNTIFS(PMP!M:M,B65,PMP!AK:AK,"CERRADA")</f>
        <v>0</v>
      </c>
      <c r="D65" s="33">
        <f>COUNTIFS(PMP!M:M,B65,PMP!AK:AK,"VENCIDA")</f>
        <v>0</v>
      </c>
      <c r="E65" s="33">
        <f>COUNTIFS(PMP!M:M,B65,PMP!AK:AK,"CON TIEMPO")</f>
        <v>0</v>
      </c>
      <c r="F65" s="34">
        <f>COUNTIFS(PMP!M:M,B65,PMP!AK:AK,"CUMPLIDA")</f>
        <v>0</v>
      </c>
      <c r="G65" s="33">
        <f>COUNTIFS(PMP!M:M,B65,PMP!AK:AK,"EN REVISIÓN OCI")</f>
        <v>0</v>
      </c>
      <c r="H65" s="35">
        <f>COUNTIFS(PMP!M:M,B65,PMP!D:D,"ABIERTA")</f>
        <v>0</v>
      </c>
      <c r="I65" s="33">
        <f>COUNTIFS(PMP!M:M,B65,PMP!AB:AB,"")</f>
        <v>0</v>
      </c>
      <c r="J65" s="40">
        <f>COUNTIFS(PMP!M:M,B65)</f>
        <v>0</v>
      </c>
      <c r="K65" s="29"/>
      <c r="L65" s="29"/>
      <c r="M65" s="29"/>
      <c r="N65" s="29"/>
      <c r="O65" s="29"/>
      <c r="P65" s="29"/>
      <c r="Q65" s="29"/>
      <c r="R65" s="29"/>
      <c r="S65" s="29"/>
      <c r="T65" s="29"/>
      <c r="U65" s="29"/>
    </row>
    <row r="66" spans="2:21" ht="15">
      <c r="B66" s="39" t="s">
        <v>1360</v>
      </c>
      <c r="C66" s="33">
        <f ca="1">COUNTIFS(PMP!M:M,B66,PMP!AK:AK,"CERRADA")</f>
        <v>0</v>
      </c>
      <c r="D66" s="33">
        <f ca="1">COUNTIFS(PMP!M:M,B66,PMP!AK:AK,"VENCIDA")</f>
        <v>1</v>
      </c>
      <c r="E66" s="33">
        <f ca="1">COUNTIFS(PMP!M:M,B66,PMP!AK:AK,"CON TIEMPO")</f>
        <v>0</v>
      </c>
      <c r="F66" s="34">
        <f ca="1">COUNTIFS(PMP!M:M,B66,PMP!AK:AK,"CUMPLIDA")</f>
        <v>0</v>
      </c>
      <c r="G66" s="33">
        <f ca="1">COUNTIFS(PMP!M:M,B66,PMP!AK:AK,"EN REVISIÓN OCI")</f>
        <v>0</v>
      </c>
      <c r="H66" s="35">
        <f ca="1">COUNTIFS(PMP!M:M,B66,PMP!D:D,"ABIERTA")</f>
        <v>1</v>
      </c>
      <c r="I66" s="33">
        <f>COUNTIFS(PMP!M:M,B66,PMP!AB:AB,"")</f>
        <v>2</v>
      </c>
      <c r="J66" s="40">
        <f>COUNTIFS(PMP!M:M,B66)</f>
        <v>4</v>
      </c>
      <c r="K66" s="29"/>
      <c r="L66" s="29"/>
      <c r="M66" s="29"/>
      <c r="N66" s="29"/>
      <c r="O66" s="29"/>
      <c r="P66" s="29"/>
      <c r="Q66" s="29"/>
      <c r="R66" s="29"/>
      <c r="S66" s="29"/>
      <c r="T66" s="29"/>
      <c r="U66" s="29"/>
    </row>
    <row r="67" spans="2:21" ht="15">
      <c r="B67" s="39" t="s">
        <v>1836</v>
      </c>
      <c r="C67" s="33">
        <f ca="1">COUNTIFS(PMP!M:M,B67,PMP!AK:AK,"CERRADA")</f>
        <v>0</v>
      </c>
      <c r="D67" s="33">
        <f ca="1">COUNTIFS(PMP!M:M,B67,PMP!AK:AK,"VENCIDA")</f>
        <v>1</v>
      </c>
      <c r="E67" s="33">
        <f ca="1">COUNTIFS(PMP!M:M,B67,PMP!AK:AK,"CON TIEMPO")</f>
        <v>0</v>
      </c>
      <c r="F67" s="34">
        <f ca="1">COUNTIFS(PMP!M:M,B67,PMP!AK:AK,"CUMPLIDA")</f>
        <v>0</v>
      </c>
      <c r="G67" s="33">
        <f ca="1">COUNTIFS(PMP!M:M,B67,PMP!AK:AK,"EN REVISIÓN OCI")</f>
        <v>0</v>
      </c>
      <c r="H67" s="35">
        <f ca="1">COUNTIFS(PMP!M:M,B67,PMP!D:D,"ABIERTA")</f>
        <v>1</v>
      </c>
      <c r="I67" s="33">
        <f>COUNTIFS(PMP!M:M,B67,PMP!AB:AB,"")</f>
        <v>0</v>
      </c>
      <c r="J67" s="40">
        <f>COUNTIFS(PMP!M:M,B67)</f>
        <v>2</v>
      </c>
      <c r="K67" s="29"/>
      <c r="L67" s="29"/>
      <c r="M67" s="29"/>
      <c r="N67" s="29"/>
      <c r="O67" s="29"/>
      <c r="P67" s="29"/>
      <c r="Q67" s="29"/>
      <c r="R67" s="29"/>
      <c r="S67" s="29"/>
      <c r="T67" s="29"/>
      <c r="U67" s="29"/>
    </row>
    <row r="68" spans="2:21" ht="15">
      <c r="B68" s="39" t="s">
        <v>2234</v>
      </c>
      <c r="C68" s="33">
        <f>COUNTIFS(PMP!M:M,B68,PMP!AK:AK,"CERRADA")</f>
        <v>0</v>
      </c>
      <c r="D68" s="33">
        <f>COUNTIFS(PMP!M:M,B68,PMP!AK:AK,"VENCIDA")</f>
        <v>0</v>
      </c>
      <c r="E68" s="33">
        <f>COUNTIFS(PMP!M:M,B68,PMP!AK:AK,"CON TIEMPO")</f>
        <v>0</v>
      </c>
      <c r="F68" s="34">
        <f>COUNTIFS(PMP!M:M,B68,PMP!AK:AK,"CUMPLIDA")</f>
        <v>0</v>
      </c>
      <c r="G68" s="33">
        <f>COUNTIFS(PMP!M:M,B68,PMP!AK:AK,"EN REVISIÓN OCI")</f>
        <v>0</v>
      </c>
      <c r="H68" s="35">
        <f>COUNTIFS(PMP!M:M,B68,PMP!D:D,"ABIERTA")</f>
        <v>0</v>
      </c>
      <c r="I68" s="33">
        <f>COUNTIFS(PMP!M:M,B68,PMP!AB:AB,"")</f>
        <v>0</v>
      </c>
      <c r="J68" s="40">
        <f>COUNTIFS(PMP!M:M,B68)</f>
        <v>0</v>
      </c>
      <c r="K68" s="29"/>
      <c r="L68" s="29"/>
      <c r="M68" s="29"/>
      <c r="N68" s="29"/>
      <c r="O68" s="29"/>
      <c r="P68" s="29"/>
      <c r="Q68" s="29"/>
      <c r="R68" s="29"/>
      <c r="S68" s="29"/>
      <c r="T68" s="29"/>
      <c r="U68" s="29"/>
    </row>
    <row r="69" spans="2:21" ht="15">
      <c r="B69" s="39" t="s">
        <v>2236</v>
      </c>
      <c r="C69" s="33">
        <f>COUNTIFS(PMP!M:M,B69,PMP!AK:AK,"CERRADA")</f>
        <v>0</v>
      </c>
      <c r="D69" s="33">
        <f>COUNTIFS(PMP!M:M,B69,PMP!AK:AK,"VENCIDA")</f>
        <v>0</v>
      </c>
      <c r="E69" s="33">
        <f>COUNTIFS(PMP!M:M,B69,PMP!AK:AK,"CON TIEMPO")</f>
        <v>0</v>
      </c>
      <c r="F69" s="34">
        <f>COUNTIFS(PMP!M:M,B69,PMP!AK:AK,"CUMPLIDA")</f>
        <v>0</v>
      </c>
      <c r="G69" s="33">
        <f>COUNTIFS(PMP!M:M,B69,PMP!AK:AK,"EN REVISIÓN OCI")</f>
        <v>0</v>
      </c>
      <c r="H69" s="35">
        <f>COUNTIFS(PMP!M:M,B69,PMP!D:D,"ABIERTA")</f>
        <v>0</v>
      </c>
      <c r="I69" s="33">
        <f>COUNTIFS(PMP!M:M,B69,PMP!AB:AB,"")</f>
        <v>0</v>
      </c>
      <c r="J69" s="40">
        <f>COUNTIFS(PMP!M:M,B69)</f>
        <v>0</v>
      </c>
      <c r="K69" s="29"/>
      <c r="L69" s="29"/>
      <c r="M69" s="29"/>
      <c r="N69" s="29"/>
      <c r="O69" s="29"/>
      <c r="P69" s="29"/>
      <c r="Q69" s="29"/>
      <c r="R69" s="29"/>
      <c r="S69" s="29"/>
      <c r="T69" s="29"/>
      <c r="U69" s="29"/>
    </row>
    <row r="70" spans="2:21" ht="15">
      <c r="B70" s="39" t="s">
        <v>2238</v>
      </c>
      <c r="C70" s="33">
        <f>COUNTIFS(PMP!M:M,B70,PMP!AK:AK,"CERRADA")</f>
        <v>0</v>
      </c>
      <c r="D70" s="33">
        <f>COUNTIFS(PMP!M:M,B70,PMP!AK:AK,"VENCIDA")</f>
        <v>0</v>
      </c>
      <c r="E70" s="33">
        <f>COUNTIFS(PMP!M:M,B70,PMP!AK:AK,"CON TIEMPO")</f>
        <v>0</v>
      </c>
      <c r="F70" s="34">
        <f>COUNTIFS(PMP!M:M,B70,PMP!AK:AK,"CUMPLIDA")</f>
        <v>0</v>
      </c>
      <c r="G70" s="33">
        <f>COUNTIFS(PMP!M:M,B70,PMP!AK:AK,"EN REVISIÓN OCI")</f>
        <v>0</v>
      </c>
      <c r="H70" s="35">
        <f>COUNTIFS(PMP!M:M,B70,PMP!D:D,"ABIERTA")</f>
        <v>0</v>
      </c>
      <c r="I70" s="33">
        <f>COUNTIFS(PMP!M:M,B70,PMP!AB:AB,"")</f>
        <v>0</v>
      </c>
      <c r="J70" s="40">
        <f>COUNTIFS(PMP!M:M,B70)</f>
        <v>0</v>
      </c>
      <c r="K70" s="29"/>
      <c r="L70" s="29"/>
      <c r="M70" s="29"/>
      <c r="N70" s="29"/>
      <c r="O70" s="29"/>
      <c r="P70" s="29"/>
      <c r="Q70" s="29"/>
      <c r="R70" s="29"/>
      <c r="S70" s="29"/>
      <c r="T70" s="29"/>
      <c r="U70" s="29"/>
    </row>
    <row r="71" spans="2:21" ht="15">
      <c r="B71" s="39" t="s">
        <v>1643</v>
      </c>
      <c r="C71" s="33">
        <f ca="1">COUNTIFS(PMP!M:M,B71,PMP!AK:AK,"CERRADA")</f>
        <v>0</v>
      </c>
      <c r="D71" s="33">
        <f ca="1">COUNTIFS(PMP!M:M,B71,PMP!AK:AK,"VENCIDA")</f>
        <v>0</v>
      </c>
      <c r="E71" s="33">
        <f ca="1">COUNTIFS(PMP!M:M,B71,PMP!AK:AK,"CON TIEMPO")</f>
        <v>0</v>
      </c>
      <c r="F71" s="34">
        <f ca="1">COUNTIFS(PMP!M:M,B71,PMP!AK:AK,"CUMPLIDA")</f>
        <v>0</v>
      </c>
      <c r="G71" s="33">
        <f ca="1">COUNTIFS(PMP!M:M,B71,PMP!AK:AK,"EN REVISIÓN OCI")</f>
        <v>0</v>
      </c>
      <c r="H71" s="35">
        <f ca="1">COUNTIFS(PMP!M:M,B71,PMP!D:D,"ABIERTA")</f>
        <v>0</v>
      </c>
      <c r="I71" s="33">
        <f>COUNTIFS(PMP!M:M,B71,PMP!AB:AB,"")</f>
        <v>3</v>
      </c>
      <c r="J71" s="40">
        <f>COUNTIFS(PMP!M:M,B71)</f>
        <v>3</v>
      </c>
      <c r="K71" s="29"/>
      <c r="L71" s="29"/>
      <c r="M71" s="29"/>
      <c r="N71" s="29"/>
      <c r="O71" s="29"/>
      <c r="P71" s="29"/>
      <c r="Q71" s="29"/>
      <c r="R71" s="29"/>
      <c r="S71" s="29"/>
      <c r="T71" s="29"/>
      <c r="U71" s="29"/>
    </row>
    <row r="72" spans="2:21" ht="15">
      <c r="B72" s="39" t="s">
        <v>2241</v>
      </c>
      <c r="C72" s="33">
        <f>COUNTIFS(PMP!M:M,B72,PMP!AK:AK,"CERRADA")</f>
        <v>0</v>
      </c>
      <c r="D72" s="33">
        <f>COUNTIFS(PMP!M:M,B72,PMP!AK:AK,"VENCIDA")</f>
        <v>0</v>
      </c>
      <c r="E72" s="33">
        <f>COUNTIFS(PMP!M:M,B72,PMP!AK:AK,"CON TIEMPO")</f>
        <v>0</v>
      </c>
      <c r="F72" s="34">
        <f>COUNTIFS(PMP!M:M,B72,PMP!AK:AK,"CUMPLIDA")</f>
        <v>0</v>
      </c>
      <c r="G72" s="33">
        <f>COUNTIFS(PMP!M:M,B72,PMP!AK:AK,"EN REVISIÓN OCI")</f>
        <v>0</v>
      </c>
      <c r="H72" s="35">
        <f>COUNTIFS(PMP!M:M,B72,PMP!D:D,"ABIERTA")</f>
        <v>0</v>
      </c>
      <c r="I72" s="33">
        <f>COUNTIFS(PMP!M:M,B72,PMP!AB:AB,"")</f>
        <v>0</v>
      </c>
      <c r="J72" s="40">
        <f>COUNTIFS(PMP!M:M,B72)</f>
        <v>0</v>
      </c>
      <c r="K72" s="29"/>
      <c r="L72" s="29"/>
      <c r="M72" s="29"/>
      <c r="N72" s="29"/>
      <c r="O72" s="29"/>
      <c r="P72" s="29"/>
      <c r="Q72" s="29"/>
      <c r="R72" s="29"/>
      <c r="S72" s="29"/>
      <c r="T72" s="29"/>
      <c r="U72" s="57"/>
    </row>
    <row r="73" spans="2:21" ht="15">
      <c r="B73" s="39" t="s">
        <v>2243</v>
      </c>
      <c r="C73" s="33">
        <f>COUNTIFS(PMP!M:M,B73,PMP!AK:AK,"CERRADA")</f>
        <v>0</v>
      </c>
      <c r="D73" s="33">
        <f>COUNTIFS(PMP!M:M,B73,PMP!AK:AK,"VENCIDA")</f>
        <v>0</v>
      </c>
      <c r="E73" s="33">
        <f>COUNTIFS(PMP!M:M,B73,PMP!AK:AK,"CON TIEMPO")</f>
        <v>0</v>
      </c>
      <c r="F73" s="34">
        <f>COUNTIFS(PMP!M:M,B73,PMP!AK:AK,"CUMPLIDA")</f>
        <v>0</v>
      </c>
      <c r="G73" s="33">
        <f>COUNTIFS(PMP!M:M,B73,PMP!AK:AK,"EN REVISIÓN OCI")</f>
        <v>0</v>
      </c>
      <c r="H73" s="35">
        <f>COUNTIFS(PMP!M:M,B73,PMP!D:D,"ABIERTA")</f>
        <v>0</v>
      </c>
      <c r="I73" s="33">
        <f>COUNTIFS(PMP!M:M,B73,PMP!AB:AB,"")</f>
        <v>0</v>
      </c>
      <c r="J73" s="40">
        <f>COUNTIFS(PMP!M:M,B73)</f>
        <v>0</v>
      </c>
      <c r="K73" s="29"/>
      <c r="L73" s="29"/>
      <c r="M73" s="29"/>
      <c r="N73" s="29"/>
      <c r="O73" s="29"/>
      <c r="P73" s="29"/>
      <c r="Q73" s="29"/>
      <c r="R73" s="29"/>
      <c r="S73" s="29"/>
      <c r="T73" s="29"/>
      <c r="U73" s="29"/>
    </row>
    <row r="74" spans="2:21" ht="15">
      <c r="B74" s="39" t="s">
        <v>2245</v>
      </c>
      <c r="C74" s="33">
        <f>COUNTIFS(PMP!M:M,B74,PMP!AK:AK,"CERRADA")</f>
        <v>0</v>
      </c>
      <c r="D74" s="33">
        <f>COUNTIFS(PMP!M:M,B74,PMP!AK:AK,"VENCIDA")</f>
        <v>0</v>
      </c>
      <c r="E74" s="33">
        <f>COUNTIFS(PMP!M:M,B74,PMP!AK:AK,"CON TIEMPO")</f>
        <v>0</v>
      </c>
      <c r="F74" s="34">
        <f>COUNTIFS(PMP!M:M,B74,PMP!AK:AK,"CUMPLIDA")</f>
        <v>0</v>
      </c>
      <c r="G74" s="33">
        <f>COUNTIFS(PMP!M:M,B74,PMP!AK:AK,"EN REVISIÓN OCI")</f>
        <v>0</v>
      </c>
      <c r="H74" s="35">
        <f>COUNTIFS(PMP!M:M,B74,PMP!D:D,"ABIERTA")</f>
        <v>0</v>
      </c>
      <c r="I74" s="33">
        <f>COUNTIFS(PMP!M:M,B74,PMP!AB:AB,"")</f>
        <v>0</v>
      </c>
      <c r="J74" s="40">
        <f>COUNTIFS(PMP!M:M,B74)</f>
        <v>0</v>
      </c>
      <c r="K74" s="29"/>
      <c r="L74" s="29"/>
      <c r="M74" s="29"/>
      <c r="N74" s="29"/>
      <c r="O74" s="29"/>
      <c r="P74" s="29"/>
      <c r="Q74" s="29"/>
      <c r="R74" s="29"/>
      <c r="S74" s="29"/>
      <c r="T74" s="29"/>
      <c r="U74" s="29"/>
    </row>
    <row r="75" spans="2:21" ht="15">
      <c r="B75" s="39" t="s">
        <v>712</v>
      </c>
      <c r="C75" s="33">
        <f ca="1">COUNTIFS(PMP!M:M,B75,PMP!AK:AK,"CERRADA")</f>
        <v>0</v>
      </c>
      <c r="D75" s="33">
        <f ca="1">COUNTIFS(PMP!M:M,B75,PMP!AK:AK,"VENCIDA")</f>
        <v>3</v>
      </c>
      <c r="E75" s="33">
        <f ca="1">COUNTIFS(PMP!M:M,B75,PMP!AK:AK,"CON TIEMPO")</f>
        <v>0</v>
      </c>
      <c r="F75" s="34">
        <f ca="1">COUNTIFS(PMP!M:M,B75,PMP!AK:AK,"CUMPLIDA")</f>
        <v>0</v>
      </c>
      <c r="G75" s="33">
        <f ca="1">COUNTIFS(PMP!M:M,B75,PMP!AK:AK,"EN REVISIÓN OCI")</f>
        <v>0</v>
      </c>
      <c r="H75" s="35">
        <f ca="1">COUNTIFS(PMP!M:M,B75,PMP!D:D,"ABIERTA")</f>
        <v>3</v>
      </c>
      <c r="I75" s="33">
        <f>COUNTIFS(PMP!M:M,B75,PMP!AB:AB,"")</f>
        <v>3</v>
      </c>
      <c r="J75" s="40">
        <f>COUNTIFS(PMP!M:M,B75)</f>
        <v>6</v>
      </c>
      <c r="K75" s="29"/>
      <c r="L75" s="29"/>
      <c r="M75" s="29"/>
      <c r="N75" s="29"/>
      <c r="O75" s="29"/>
      <c r="P75" s="29"/>
      <c r="Q75" s="29"/>
      <c r="R75" s="29"/>
      <c r="S75" s="29"/>
      <c r="T75" s="29"/>
      <c r="U75" s="29"/>
    </row>
    <row r="76" spans="2:21" ht="15">
      <c r="B76" s="39" t="s">
        <v>1998</v>
      </c>
      <c r="C76" s="33">
        <f ca="1">COUNTIFS(PMP!M:M,B76,PMP!AK:AK,"CERRADA")</f>
        <v>0</v>
      </c>
      <c r="D76" s="33">
        <f ca="1">COUNTIFS(PMP!M:M,B76,PMP!AK:AK,"VENCIDA")</f>
        <v>0</v>
      </c>
      <c r="E76" s="33">
        <f ca="1">COUNTIFS(PMP!M:M,B76,PMP!AK:AK,"CON TIEMPO")</f>
        <v>0</v>
      </c>
      <c r="F76" s="34">
        <f ca="1">COUNTIFS(PMP!M:M,B76,PMP!AK:AK,"CUMPLIDA")</f>
        <v>0</v>
      </c>
      <c r="G76" s="33">
        <f ca="1">COUNTIFS(PMP!M:M,B76,PMP!AK:AK,"EN REVISIÓN OCI")</f>
        <v>0</v>
      </c>
      <c r="H76" s="35">
        <f>COUNTIFS(PMP!M:M,B76,PMP!D:D,"ABIERTA")</f>
        <v>3</v>
      </c>
      <c r="I76" s="33">
        <f>COUNTIFS(PMP!M:M,B76,PMP!AB:AB,"")</f>
        <v>0</v>
      </c>
      <c r="J76" s="40">
        <f>COUNTIFS(PMP!M:M,B76)</f>
        <v>3</v>
      </c>
      <c r="K76" s="29"/>
      <c r="L76" s="29"/>
      <c r="M76" s="29"/>
      <c r="N76" s="29"/>
      <c r="O76" s="29"/>
      <c r="P76" s="29"/>
      <c r="Q76" s="29"/>
      <c r="R76" s="29"/>
      <c r="S76" s="29"/>
      <c r="T76" s="29"/>
      <c r="U76" s="29"/>
    </row>
    <row r="77" spans="2:21" ht="15">
      <c r="B77" s="39" t="s">
        <v>133</v>
      </c>
      <c r="C77" s="33">
        <f ca="1">COUNTIFS(PMP!M:M,B77,PMP!AK:AK,"CERRADA")</f>
        <v>0</v>
      </c>
      <c r="D77" s="33">
        <f ca="1">COUNTIFS(PMP!M:M,B77,PMP!AK:AK,"VENCIDA")</f>
        <v>0</v>
      </c>
      <c r="E77" s="33">
        <f ca="1">COUNTIFS(PMP!M:M,B77,PMP!AK:AK,"CON TIEMPO")</f>
        <v>0</v>
      </c>
      <c r="F77" s="34">
        <f ca="1">COUNTIFS(PMP!M:M,B77,PMP!AK:AK,"CUMPLIDA")</f>
        <v>0</v>
      </c>
      <c r="G77" s="33">
        <f ca="1">COUNTIFS(PMP!M:M,B77,PMP!AK:AK,"EN REVISIÓN OCI")</f>
        <v>0</v>
      </c>
      <c r="H77" s="35">
        <f ca="1">COUNTIFS(PMP!M:M,B77,PMP!D:D,"ABIERTA")</f>
        <v>2</v>
      </c>
      <c r="I77" s="33">
        <f>COUNTIFS(PMP!M:M,B77,PMP!AB:AB,"")</f>
        <v>1</v>
      </c>
      <c r="J77" s="40">
        <f>COUNTIFS(PMP!M:M,B77)</f>
        <v>3</v>
      </c>
      <c r="K77" s="29"/>
      <c r="L77" s="29"/>
      <c r="M77" s="29"/>
      <c r="N77" s="29"/>
      <c r="O77" s="29"/>
      <c r="P77" s="29"/>
      <c r="Q77" s="58"/>
      <c r="R77" s="29"/>
      <c r="S77" s="29"/>
      <c r="T77" s="29"/>
      <c r="U77" s="29"/>
    </row>
    <row r="78" spans="2:21" ht="15">
      <c r="B78" s="39" t="s">
        <v>2250</v>
      </c>
      <c r="C78" s="33">
        <f>COUNTIFS(PMP!M:M,B78,PMP!AK:AK,"CERRADA")</f>
        <v>0</v>
      </c>
      <c r="D78" s="33">
        <f>COUNTIFS(PMP!M:M,B78,PMP!AK:AK,"VENCIDA")</f>
        <v>0</v>
      </c>
      <c r="E78" s="33">
        <f>COUNTIFS(PMP!M:M,B78,PMP!AK:AK,"CON TIEMPO")</f>
        <v>0</v>
      </c>
      <c r="F78" s="34">
        <f>COUNTIFS(PMP!M:M,B78,PMP!AK:AK,"CUMPLIDA")</f>
        <v>0</v>
      </c>
      <c r="G78" s="33">
        <f>COUNTIFS(PMP!M:M,B78,PMP!AK:AK,"EN REVISIÓN OCI")</f>
        <v>0</v>
      </c>
      <c r="H78" s="35">
        <f>COUNTIFS(PMP!M:M,B78,PMP!D:D,"ABIERTA")</f>
        <v>0</v>
      </c>
      <c r="I78" s="33">
        <f>COUNTIFS(PMP!M:M,B78,PMP!AB:AB,"")</f>
        <v>0</v>
      </c>
      <c r="J78" s="40">
        <f>COUNTIFS(PMP!M:M,B78)</f>
        <v>0</v>
      </c>
      <c r="K78" s="29"/>
      <c r="L78" s="29"/>
      <c r="M78" s="29"/>
      <c r="N78" s="29"/>
      <c r="O78" s="29"/>
      <c r="P78" s="29"/>
      <c r="Q78" s="29"/>
      <c r="R78" s="29"/>
      <c r="S78" s="29"/>
      <c r="T78" s="29"/>
      <c r="U78" s="29"/>
    </row>
    <row r="79" spans="2:21" ht="15">
      <c r="B79" s="39" t="s">
        <v>1824</v>
      </c>
      <c r="C79" s="33">
        <f ca="1">COUNTIFS(PMP!M:M,B79,PMP!AK:AK,"CERRADA")</f>
        <v>0</v>
      </c>
      <c r="D79" s="33">
        <f ca="1">COUNTIFS(PMP!M:M,B79,PMP!AK:AK,"VENCIDA")</f>
        <v>1</v>
      </c>
      <c r="E79" s="33">
        <f ca="1">COUNTIFS(PMP!M:M,B79,PMP!AK:AK,"CON TIEMPO")</f>
        <v>0</v>
      </c>
      <c r="F79" s="34">
        <f ca="1">COUNTIFS(PMP!M:M,B79,PMP!AK:AK,"CUMPLIDA")</f>
        <v>0</v>
      </c>
      <c r="G79" s="33">
        <f ca="1">COUNTIFS(PMP!M:M,B79,PMP!AK:AK,"EN REVISIÓN OCI")</f>
        <v>0</v>
      </c>
      <c r="H79" s="35">
        <f ca="1">COUNTIFS(PMP!M:M,B79,PMP!D:D,"ABIERTA")</f>
        <v>1</v>
      </c>
      <c r="I79" s="33">
        <f>COUNTIFS(PMP!M:M,B79,PMP!AB:AB,"")</f>
        <v>0</v>
      </c>
      <c r="J79" s="40">
        <f>COUNTIFS(PMP!M:M,B79)</f>
        <v>4</v>
      </c>
      <c r="K79" s="29"/>
      <c r="L79" s="29"/>
      <c r="M79" s="29"/>
      <c r="N79" s="29"/>
      <c r="O79" s="29"/>
      <c r="P79" s="29"/>
      <c r="Q79" s="29"/>
      <c r="R79" s="29"/>
      <c r="S79" s="29"/>
      <c r="T79" s="29"/>
      <c r="U79" s="29"/>
    </row>
    <row r="80" spans="2:21" ht="15">
      <c r="B80" s="39" t="s">
        <v>950</v>
      </c>
      <c r="C80" s="33">
        <f ca="1">COUNTIFS(PMP!M:M,B80,PMP!AK:AK,"CERRADA")</f>
        <v>0</v>
      </c>
      <c r="D80" s="33">
        <f ca="1">COUNTIFS(PMP!M:M,B80,PMP!AK:AK,"VENCIDA")</f>
        <v>0</v>
      </c>
      <c r="E80" s="33">
        <f ca="1">COUNTIFS(PMP!M:M,B80,PMP!AK:AK,"CON TIEMPO")</f>
        <v>0</v>
      </c>
      <c r="F80" s="34">
        <f ca="1">COUNTIFS(PMP!M:M,B80,PMP!AK:AK,"CUMPLIDA")</f>
        <v>0</v>
      </c>
      <c r="G80" s="33">
        <f ca="1">COUNTIFS(PMP!M:M,B80,PMP!AK:AK,"EN REVISIÓN OCI")</f>
        <v>0</v>
      </c>
      <c r="H80" s="35">
        <f ca="1">COUNTIFS(PMP!M:M,B80,PMP!D:D,"ABIERTA")</f>
        <v>0</v>
      </c>
      <c r="I80" s="33">
        <f>COUNTIFS(PMP!M:M,B80,PMP!AB:AB,"")</f>
        <v>3</v>
      </c>
      <c r="J80" s="40">
        <f>COUNTIFS(PMP!M:M,B80)</f>
        <v>3</v>
      </c>
      <c r="K80" s="29"/>
      <c r="L80" s="29"/>
      <c r="M80" s="29"/>
      <c r="N80" s="29"/>
      <c r="O80" s="29"/>
      <c r="P80" s="29"/>
      <c r="Q80" s="29"/>
      <c r="R80" s="29"/>
      <c r="S80" s="29"/>
      <c r="T80" s="29"/>
      <c r="U80" s="29"/>
    </row>
    <row r="81" spans="2:21" ht="15">
      <c r="B81" s="39" t="s">
        <v>1809</v>
      </c>
      <c r="C81" s="33">
        <f ca="1">COUNTIFS(PMP!M:M,B81,PMP!AK:AK,"CERRADA")</f>
        <v>0</v>
      </c>
      <c r="D81" s="33">
        <f ca="1">COUNTIFS(PMP!M:M,B81,PMP!AK:AK,"VENCIDA")</f>
        <v>0</v>
      </c>
      <c r="E81" s="33">
        <f ca="1">COUNTIFS(PMP!M:M,B81,PMP!AK:AK,"CON TIEMPO")</f>
        <v>0</v>
      </c>
      <c r="F81" s="34">
        <f ca="1">COUNTIFS(PMP!M:M,B81,PMP!AK:AK,"CUMPLIDA")</f>
        <v>0</v>
      </c>
      <c r="G81" s="33">
        <f ca="1">COUNTIFS(PMP!M:M,B81,PMP!AK:AK,"EN REVISIÓN OCI")</f>
        <v>0</v>
      </c>
      <c r="H81" s="35">
        <f ca="1">COUNTIFS(PMP!M:M,B81,PMP!D:D,"ABIERTA")</f>
        <v>0</v>
      </c>
      <c r="I81" s="33">
        <f>COUNTIFS(PMP!M:M,B81,PMP!AB:AB,"")</f>
        <v>0</v>
      </c>
      <c r="J81" s="40">
        <f>COUNTIFS(PMP!M:M,B81)</f>
        <v>1</v>
      </c>
      <c r="K81" s="29"/>
      <c r="L81" s="29"/>
      <c r="M81" s="29"/>
      <c r="N81" s="29"/>
      <c r="O81" s="29"/>
      <c r="P81" s="29"/>
      <c r="Q81" s="29"/>
      <c r="R81" s="29"/>
      <c r="S81" s="29"/>
      <c r="T81" s="29"/>
      <c r="U81" s="29"/>
    </row>
    <row r="82" spans="2:21" ht="15">
      <c r="B82" s="39" t="s">
        <v>2255</v>
      </c>
      <c r="C82" s="33">
        <f>COUNTIFS(PMP!M:M,B82,PMP!AK:AK,"CERRADA")</f>
        <v>0</v>
      </c>
      <c r="D82" s="33">
        <f>COUNTIFS(PMP!M:M,B82,PMP!AK:AK,"VENCIDA")</f>
        <v>0</v>
      </c>
      <c r="E82" s="33">
        <f>COUNTIFS(PMP!M:M,B82,PMP!AK:AK,"CON TIEMPO")</f>
        <v>0</v>
      </c>
      <c r="F82" s="34">
        <f>COUNTIFS(PMP!M:M,B82,PMP!AK:AK,"CUMPLIDA")</f>
        <v>0</v>
      </c>
      <c r="G82" s="33">
        <f>COUNTIFS(PMP!M:M,B82,PMP!AK:AK,"EN REVISIÓN OCI")</f>
        <v>0</v>
      </c>
      <c r="H82" s="35">
        <f>COUNTIFS(PMP!M:M,B82,PMP!D:D,"ABIERTA")</f>
        <v>0</v>
      </c>
      <c r="I82" s="33">
        <f>COUNTIFS(PMP!M:M,B82,PMP!AB:AB,"")</f>
        <v>0</v>
      </c>
      <c r="J82" s="40">
        <f>COUNTIFS(PMP!M:M,B82)</f>
        <v>0</v>
      </c>
      <c r="K82" s="29"/>
      <c r="L82" s="29"/>
      <c r="M82" s="29"/>
      <c r="N82" s="29"/>
      <c r="O82" s="29"/>
      <c r="P82" s="29"/>
      <c r="Q82" s="29"/>
      <c r="R82" s="29"/>
      <c r="S82" s="29"/>
      <c r="T82" s="29"/>
      <c r="U82" s="29"/>
    </row>
    <row r="83" spans="2:21" ht="15">
      <c r="B83" s="39" t="s">
        <v>2257</v>
      </c>
      <c r="C83" s="33">
        <f>COUNTIFS(PMP!M:M,B83,PMP!AK:AK,"CERRADA")</f>
        <v>0</v>
      </c>
      <c r="D83" s="33">
        <f>COUNTIFS(PMP!M:M,B83,PMP!AK:AK,"VENCIDA")</f>
        <v>0</v>
      </c>
      <c r="E83" s="33">
        <f>COUNTIFS(PMP!M:M,B83,PMP!AK:AK,"CON TIEMPO")</f>
        <v>0</v>
      </c>
      <c r="F83" s="34">
        <f>COUNTIFS(PMP!M:M,B83,PMP!AK:AK,"CUMPLIDA")</f>
        <v>0</v>
      </c>
      <c r="G83" s="33">
        <f>COUNTIFS(PMP!M:M,B83,PMP!AK:AK,"EN REVISIÓN OCI")</f>
        <v>0</v>
      </c>
      <c r="H83" s="35">
        <f>COUNTIFS(PMP!M:M,B83,PMP!D:D,"ABIERTA")</f>
        <v>0</v>
      </c>
      <c r="I83" s="33">
        <f>COUNTIFS(PMP!M:M,B83,PMP!AB:AB,"")</f>
        <v>0</v>
      </c>
      <c r="J83" s="40">
        <f>COUNTIFS(PMP!M:M,B83)</f>
        <v>0</v>
      </c>
      <c r="K83" s="29"/>
      <c r="L83" s="29"/>
      <c r="M83" s="29"/>
      <c r="N83" s="29"/>
      <c r="O83" s="29"/>
      <c r="P83" s="29"/>
      <c r="Q83" s="29"/>
      <c r="R83" s="29"/>
      <c r="S83" s="29"/>
      <c r="T83" s="29"/>
      <c r="U83" s="29"/>
    </row>
    <row r="84" spans="2:21" ht="15">
      <c r="B84" s="39" t="s">
        <v>930</v>
      </c>
      <c r="C84" s="33">
        <f ca="1">COUNTIFS(PMP!M:M,B84,PMP!AK:AK,"CERRADA")</f>
        <v>0</v>
      </c>
      <c r="D84" s="33">
        <f ca="1">COUNTIFS(PMP!M:M,B84,PMP!AK:AK,"VENCIDA")</f>
        <v>0</v>
      </c>
      <c r="E84" s="33">
        <f ca="1">COUNTIFS(PMP!M:M,B84,PMP!AK:AK,"CON TIEMPO")</f>
        <v>0</v>
      </c>
      <c r="F84" s="34">
        <f ca="1">COUNTIFS(PMP!M:M,B84,PMP!AK:AK,"CUMPLIDA")</f>
        <v>0</v>
      </c>
      <c r="G84" s="33">
        <f ca="1">COUNTIFS(PMP!M:M,B84,PMP!AK:AK,"EN REVISIÓN OCI")</f>
        <v>0</v>
      </c>
      <c r="H84" s="35">
        <f ca="1">COUNTIFS(PMP!M:M,B84,PMP!D:D,"ABIERTA")</f>
        <v>0</v>
      </c>
      <c r="I84" s="33">
        <f>COUNTIFS(PMP!M:M,B84,PMP!AB:AB,"")</f>
        <v>0</v>
      </c>
      <c r="J84" s="40">
        <f>COUNTIFS(PMP!M:M,B84)</f>
        <v>1</v>
      </c>
      <c r="K84" s="29"/>
      <c r="L84" s="29"/>
      <c r="M84" s="29"/>
      <c r="N84" s="29"/>
      <c r="O84" s="29"/>
      <c r="P84" s="29"/>
      <c r="Q84" s="29"/>
      <c r="R84" s="29"/>
      <c r="S84" s="29"/>
      <c r="T84" s="29"/>
      <c r="U84" s="29"/>
    </row>
    <row r="85" spans="2:21" ht="15">
      <c r="B85" s="39" t="s">
        <v>2260</v>
      </c>
      <c r="C85" s="33">
        <f>COUNTIFS(PMP!M:M,B85,PMP!AK:AK,"CERRADA")</f>
        <v>0</v>
      </c>
      <c r="D85" s="33">
        <f>COUNTIFS(PMP!M:M,B85,PMP!AK:AK,"VENCIDA")</f>
        <v>0</v>
      </c>
      <c r="E85" s="33">
        <f>COUNTIFS(PMP!M:M,B85,PMP!AK:AK,"CON TIEMPO")</f>
        <v>0</v>
      </c>
      <c r="F85" s="34">
        <f>COUNTIFS(PMP!M:M,B85,PMP!AK:AK,"CUMPLIDA")</f>
        <v>0</v>
      </c>
      <c r="G85" s="33">
        <f>COUNTIFS(PMP!M:M,B85,PMP!AK:AK,"EN REVISIÓN OCI")</f>
        <v>0</v>
      </c>
      <c r="H85" s="35">
        <f>COUNTIFS(PMP!M:M,B85,PMP!D:D,"ABIERTA")</f>
        <v>0</v>
      </c>
      <c r="I85" s="33">
        <f>COUNTIFS(PMP!M:M,B85,PMP!AB:AB,"")</f>
        <v>0</v>
      </c>
      <c r="J85" s="40">
        <f>COUNTIFS(PMP!M:M,B85)</f>
        <v>0</v>
      </c>
      <c r="K85" s="29"/>
      <c r="L85" s="29"/>
      <c r="M85" s="49" t="s">
        <v>2301</v>
      </c>
      <c r="N85" s="29"/>
      <c r="O85" s="29"/>
      <c r="P85" s="29"/>
      <c r="Q85" s="29"/>
      <c r="R85" s="29"/>
      <c r="S85" s="29"/>
      <c r="T85" s="29"/>
      <c r="U85" s="29"/>
    </row>
    <row r="86" spans="2:21" ht="15">
      <c r="B86" s="39" t="s">
        <v>2262</v>
      </c>
      <c r="C86" s="33">
        <f>COUNTIFS(PMP!M:M,B86,PMP!AK:AK,"CERRADA")</f>
        <v>0</v>
      </c>
      <c r="D86" s="33">
        <f>COUNTIFS(PMP!M:M,B86,PMP!AK:AK,"VENCIDA")</f>
        <v>0</v>
      </c>
      <c r="E86" s="33">
        <f>COUNTIFS(PMP!M:M,B86,PMP!AK:AK,"CON TIEMPO")</f>
        <v>0</v>
      </c>
      <c r="F86" s="34">
        <f>COUNTIFS(PMP!M:M,B86,PMP!AK:AK,"CUMPLIDA")</f>
        <v>0</v>
      </c>
      <c r="G86" s="33">
        <f>COUNTIFS(PMP!M:M,B86,PMP!AK:AK,"EN REVISIÓN OCI")</f>
        <v>0</v>
      </c>
      <c r="H86" s="35">
        <f>COUNTIFS(PMP!M:M,B86,PMP!D:D,"ABIERTA")</f>
        <v>0</v>
      </c>
      <c r="I86" s="33">
        <f>COUNTIFS(PMP!M:M,B86,PMP!AB:AB,"")</f>
        <v>0</v>
      </c>
      <c r="J86" s="40">
        <f>COUNTIFS(PMP!M:M,B86)</f>
        <v>0</v>
      </c>
      <c r="K86" s="29"/>
      <c r="L86" s="29"/>
      <c r="M86" s="29"/>
      <c r="N86" s="29"/>
      <c r="O86" s="29"/>
      <c r="P86" s="29"/>
      <c r="Q86" s="29"/>
      <c r="R86" s="29"/>
      <c r="S86" s="29"/>
      <c r="T86" s="29"/>
      <c r="U86" s="29"/>
    </row>
    <row r="87" spans="2:21" ht="15">
      <c r="B87" s="39" t="s">
        <v>2264</v>
      </c>
      <c r="C87" s="33">
        <f>COUNTIFS(PMP!M:M,B87,PMP!AK:AK,"CERRADA")</f>
        <v>0</v>
      </c>
      <c r="D87" s="33">
        <f>COUNTIFS(PMP!M:M,B87,PMP!AK:AK,"VENCIDA")</f>
        <v>0</v>
      </c>
      <c r="E87" s="33">
        <f>COUNTIFS(PMP!M:M,B87,PMP!AK:AK,"CON TIEMPO")</f>
        <v>0</v>
      </c>
      <c r="F87" s="34">
        <f>COUNTIFS(PMP!M:M,B87,PMP!AK:AK,"CUMPLIDA")</f>
        <v>0</v>
      </c>
      <c r="G87" s="33">
        <f>COUNTIFS(PMP!M:M,B87,PMP!AK:AK,"EN REVISIÓN OCI")</f>
        <v>0</v>
      </c>
      <c r="H87" s="35">
        <f>COUNTIFS(PMP!M:M,B87,PMP!D:D,"ABIERTA")</f>
        <v>0</v>
      </c>
      <c r="I87" s="33">
        <f>COUNTIFS(PMP!M:M,B87,PMP!AB:AB,"")</f>
        <v>0</v>
      </c>
      <c r="J87" s="40">
        <f>COUNTIFS(PMP!M:M,B87)</f>
        <v>0</v>
      </c>
      <c r="K87" s="29"/>
      <c r="L87" s="29"/>
      <c r="M87" s="29"/>
      <c r="N87" s="29"/>
      <c r="O87" s="29"/>
      <c r="P87" s="29"/>
      <c r="Q87" s="29"/>
      <c r="R87" s="29"/>
      <c r="S87" s="29"/>
      <c r="T87" s="29"/>
      <c r="U87" s="29"/>
    </row>
    <row r="88" spans="2:21" ht="15">
      <c r="B88" s="39" t="s">
        <v>2266</v>
      </c>
      <c r="C88" s="33">
        <f>COUNTIFS(PMP!M:M,B88,PMP!AK:AK,"CERRADA")</f>
        <v>0</v>
      </c>
      <c r="D88" s="33">
        <f>COUNTIFS(PMP!M:M,B88,PMP!AK:AK,"VENCIDA")</f>
        <v>0</v>
      </c>
      <c r="E88" s="33">
        <f>COUNTIFS(PMP!M:M,B88,PMP!AK:AK,"CON TIEMPO")</f>
        <v>0</v>
      </c>
      <c r="F88" s="34">
        <f>COUNTIFS(PMP!M:M,B88,PMP!AK:AK,"CUMPLIDA")</f>
        <v>0</v>
      </c>
      <c r="G88" s="33">
        <f>COUNTIFS(PMP!M:M,B88,PMP!AK:AK,"EN REVISIÓN OCI")</f>
        <v>0</v>
      </c>
      <c r="H88" s="35">
        <f>COUNTIFS(PMP!M:M,B88,PMP!D:D,"ABIERTA")</f>
        <v>0</v>
      </c>
      <c r="I88" s="33">
        <f>COUNTIFS(PMP!M:M,B88,PMP!AB:AB,"")</f>
        <v>0</v>
      </c>
      <c r="J88" s="40">
        <f>COUNTIFS(PMP!M:M,B88)</f>
        <v>0</v>
      </c>
      <c r="K88" s="29"/>
      <c r="L88" s="29"/>
      <c r="M88" s="29"/>
      <c r="N88" s="29"/>
      <c r="O88" s="29"/>
      <c r="P88" s="29"/>
      <c r="Q88" s="29"/>
      <c r="R88" s="29"/>
      <c r="S88" s="29"/>
      <c r="T88" s="29"/>
      <c r="U88" s="29"/>
    </row>
    <row r="89" spans="2:21" ht="15">
      <c r="B89" s="39" t="s">
        <v>49</v>
      </c>
      <c r="C89" s="33">
        <f ca="1">COUNTIFS(PMP!M:M,B89,PMP!AK:AK,"CERRADA")</f>
        <v>0</v>
      </c>
      <c r="D89" s="33">
        <f ca="1">COUNTIFS(PMP!M:M,B89,PMP!AK:AK,"VENCIDA")</f>
        <v>1</v>
      </c>
      <c r="E89" s="33">
        <f ca="1">COUNTIFS(PMP!M:M,B89,PMP!AK:AK,"CON TIEMPO")</f>
        <v>0</v>
      </c>
      <c r="F89" s="34">
        <f ca="1">COUNTIFS(PMP!M:M,B89,PMP!AK:AK,"CUMPLIDA")</f>
        <v>0</v>
      </c>
      <c r="G89" s="33">
        <f ca="1">COUNTIFS(PMP!M:M,B89,PMP!AK:AK,"EN REVISIÓN OCI")</f>
        <v>0</v>
      </c>
      <c r="H89" s="35">
        <f ca="1">COUNTIFS(PMP!M:M,B89,PMP!D:D,"ABIERTA")</f>
        <v>1</v>
      </c>
      <c r="I89" s="33">
        <f>COUNTIFS(PMP!M:M,B89,PMP!AB:AB,"")</f>
        <v>2</v>
      </c>
      <c r="J89" s="40">
        <f>COUNTIFS(PMP!M:M,B89)</f>
        <v>2</v>
      </c>
      <c r="K89" s="29"/>
      <c r="L89" s="29"/>
      <c r="M89" s="29"/>
      <c r="N89" s="29"/>
      <c r="O89" s="29"/>
      <c r="P89" s="29"/>
      <c r="Q89" s="29"/>
      <c r="R89" s="29"/>
      <c r="S89" s="29"/>
      <c r="T89" s="29"/>
      <c r="U89" s="29"/>
    </row>
    <row r="90" spans="2:21" ht="15">
      <c r="B90" s="39" t="s">
        <v>2063</v>
      </c>
      <c r="C90" s="33">
        <f ca="1">COUNTIFS(PMP!M:M,B90,PMP!AK:AK,"CERRADA")</f>
        <v>0</v>
      </c>
      <c r="D90" s="33">
        <f ca="1">COUNTIFS(PMP!M:M,B90,PMP!AK:AK,"VENCIDA")</f>
        <v>0</v>
      </c>
      <c r="E90" s="33">
        <f ca="1">COUNTIFS(PMP!M:M,B90,PMP!AK:AK,"CON TIEMPO")</f>
        <v>0</v>
      </c>
      <c r="F90" s="34">
        <f ca="1">COUNTIFS(PMP!M:M,B90,PMP!AK:AK,"CUMPLIDA")</f>
        <v>0</v>
      </c>
      <c r="G90" s="33">
        <f ca="1">COUNTIFS(PMP!M:M,B90,PMP!AK:AK,"EN REVISIÓN OCI")</f>
        <v>0</v>
      </c>
      <c r="H90" s="35">
        <f>COUNTIFS(PMP!M:M,B90,PMP!D:D,"ABIERTA")</f>
        <v>1</v>
      </c>
      <c r="I90" s="33">
        <f>COUNTIFS(PMP!M:M,B90,PMP!AB:AB,"")</f>
        <v>0</v>
      </c>
      <c r="J90" s="40">
        <f>COUNTIFS(PMP!M:M,B90)</f>
        <v>1</v>
      </c>
      <c r="K90" s="29"/>
      <c r="L90" s="29"/>
      <c r="M90" s="29"/>
      <c r="N90" s="29"/>
      <c r="O90" s="29"/>
      <c r="P90" s="29"/>
      <c r="Q90" s="29"/>
      <c r="R90" s="29"/>
      <c r="S90" s="29"/>
      <c r="T90" s="29"/>
      <c r="U90" s="29"/>
    </row>
    <row r="91" spans="2:21" ht="15">
      <c r="B91" s="39" t="s">
        <v>2270</v>
      </c>
      <c r="C91" s="33">
        <f>COUNTIFS(PMP!M:M,B91,PMP!AK:AK,"CERRADA")</f>
        <v>0</v>
      </c>
      <c r="D91" s="33">
        <f>COUNTIFS(PMP!M:M,B91,PMP!AK:AK,"VENCIDA")</f>
        <v>0</v>
      </c>
      <c r="E91" s="33">
        <f>COUNTIFS(PMP!M:M,B91,PMP!AK:AK,"CON TIEMPO")</f>
        <v>0</v>
      </c>
      <c r="F91" s="34">
        <f>COUNTIFS(PMP!M:M,B91,PMP!AK:AK,"CUMPLIDA")</f>
        <v>0</v>
      </c>
      <c r="G91" s="33">
        <f>COUNTIFS(PMP!M:M,B91,PMP!AK:AK,"EN REVISIÓN OCI")</f>
        <v>0</v>
      </c>
      <c r="H91" s="35">
        <f>COUNTIFS(PMP!M:M,B91,PMP!D:D,"ABIERTA")</f>
        <v>0</v>
      </c>
      <c r="I91" s="33">
        <f>COUNTIFS(PMP!M:M,B91,PMP!AB:AB,"")</f>
        <v>0</v>
      </c>
      <c r="J91" s="40">
        <f>COUNTIFS(PMP!M:M,B91)</f>
        <v>0</v>
      </c>
      <c r="K91" s="29"/>
      <c r="L91" s="29"/>
      <c r="M91" s="29"/>
      <c r="N91" s="29"/>
      <c r="O91" s="29"/>
      <c r="P91" s="29"/>
      <c r="Q91" s="29"/>
      <c r="R91" s="29"/>
      <c r="S91" s="29"/>
      <c r="T91" s="29"/>
      <c r="U91" s="29"/>
    </row>
    <row r="92" spans="2:21" ht="15">
      <c r="B92" s="39" t="s">
        <v>2302</v>
      </c>
      <c r="C92" s="33">
        <f>COUNTIFS(PMP!M:M,B92,PMP!AK:AK,"CERRADA")</f>
        <v>0</v>
      </c>
      <c r="D92" s="33">
        <f>COUNTIFS(PMP!M:M,B92,PMP!AK:AK,"VENCIDA")</f>
        <v>0</v>
      </c>
      <c r="E92" s="33">
        <f>COUNTIFS(PMP!M:M,B92,PMP!AK:AK,"CON TIEMPO")</f>
        <v>0</v>
      </c>
      <c r="F92" s="34">
        <f>COUNTIFS(PMP!M:M,B92,PMP!AK:AK,"CUMPLIDA")</f>
        <v>0</v>
      </c>
      <c r="G92" s="33">
        <f>COUNTIFS(PMP!M:M,B92,PMP!AK:AK,"EN REVISIÓN OCI")</f>
        <v>0</v>
      </c>
      <c r="H92" s="35">
        <f>COUNTIFS(PMP!M:M,B92,PMP!D:D,"ABIERTA")</f>
        <v>0</v>
      </c>
      <c r="I92" s="33">
        <f>COUNTIFS(PMP!M:M,B92,PMP!AB:AB,"")</f>
        <v>0</v>
      </c>
      <c r="J92" s="40">
        <f>COUNTIFS(PMP!M:M,B92)</f>
        <v>0</v>
      </c>
      <c r="K92" s="29"/>
      <c r="L92" s="29"/>
      <c r="M92" s="29"/>
      <c r="N92" s="29"/>
      <c r="O92" s="29"/>
      <c r="P92" s="29"/>
      <c r="Q92" s="29"/>
      <c r="R92" s="29"/>
      <c r="S92" s="29"/>
      <c r="T92" s="29"/>
      <c r="U92" s="29"/>
    </row>
    <row r="93" spans="2:21" ht="15">
      <c r="B93" s="39" t="s">
        <v>2303</v>
      </c>
      <c r="C93" s="33">
        <f>COUNTIFS(PMP!M:M,B93,PMP!AK:AK,"CERRADA")</f>
        <v>0</v>
      </c>
      <c r="D93" s="33">
        <f>COUNTIFS(PMP!M:M,B93,PMP!AK:AK,"VENCIDA")</f>
        <v>0</v>
      </c>
      <c r="E93" s="33">
        <f>COUNTIFS(PMP!M:M,B93,PMP!AK:AK,"CON TIEMPO")</f>
        <v>0</v>
      </c>
      <c r="F93" s="34">
        <f>COUNTIFS(PMP!M:M,B93,PMP!AK:AK,"CUMPLIDA")</f>
        <v>0</v>
      </c>
      <c r="G93" s="33">
        <f>COUNTIFS(PMP!M:M,B93,PMP!AK:AK,"EN REVISIÓN OCI")</f>
        <v>0</v>
      </c>
      <c r="H93" s="35">
        <f>COUNTIFS(PMP!M:M,B93,PMP!D:D,"ABIERTA")</f>
        <v>0</v>
      </c>
      <c r="I93" s="33">
        <f>COUNTIFS(PMP!M:M,B93,PMP!AB:AB,"")</f>
        <v>0</v>
      </c>
      <c r="J93" s="40">
        <f>COUNTIFS(PMP!M:M,B93)</f>
        <v>0</v>
      </c>
      <c r="K93" s="29"/>
      <c r="L93" s="29"/>
      <c r="M93" s="29"/>
      <c r="N93" s="29"/>
      <c r="O93" s="29"/>
      <c r="P93" s="29"/>
      <c r="Q93" s="29"/>
      <c r="R93" s="29"/>
      <c r="S93" s="29"/>
      <c r="T93" s="29"/>
      <c r="U93" s="29"/>
    </row>
    <row r="94" spans="2:21" ht="15">
      <c r="B94" s="39" t="s">
        <v>1392</v>
      </c>
      <c r="C94" s="33">
        <f ca="1">COUNTIFS(PMP!M:M,B94,PMP!AK:AK,"CERRADA")</f>
        <v>0</v>
      </c>
      <c r="D94" s="33">
        <f ca="1">COUNTIFS(PMP!M:M,B94,PMP!AK:AK,"VENCIDA")</f>
        <v>0</v>
      </c>
      <c r="E94" s="33">
        <f ca="1">COUNTIFS(PMP!M:M,B94,PMP!AK:AK,"CON TIEMPO")</f>
        <v>0</v>
      </c>
      <c r="F94" s="34">
        <f ca="1">COUNTIFS(PMP!M:M,B94,PMP!AK:AK,"CUMPLIDA")</f>
        <v>0</v>
      </c>
      <c r="G94" s="33">
        <f ca="1">COUNTIFS(PMP!M:M,B94,PMP!AK:AK,"EN REVISIÓN OCI")</f>
        <v>0</v>
      </c>
      <c r="H94" s="35">
        <f ca="1">COUNTIFS(PMP!M:M,B94,PMP!D:D,"ABIERTA")</f>
        <v>0</v>
      </c>
      <c r="I94" s="33">
        <f>COUNTIFS(PMP!M:M,B94,PMP!AB:AB,"")</f>
        <v>0</v>
      </c>
      <c r="J94" s="40">
        <f>COUNTIFS(PMP!M:M,B94)</f>
        <v>4</v>
      </c>
      <c r="K94" s="29"/>
      <c r="L94" s="29"/>
      <c r="M94" s="29"/>
      <c r="N94" s="29"/>
      <c r="O94" s="29"/>
      <c r="P94" s="29"/>
      <c r="Q94" s="29"/>
      <c r="R94" s="29"/>
      <c r="S94" s="29"/>
      <c r="T94" s="29"/>
      <c r="U94" s="29"/>
    </row>
    <row r="95" spans="2:21" ht="15">
      <c r="B95" s="59" t="s">
        <v>2277</v>
      </c>
      <c r="C95" s="60">
        <f>COUNTIFS(PMP!M:M,B95,PMP!AK:AK,"CERRADA")</f>
        <v>0</v>
      </c>
      <c r="D95" s="33">
        <f>COUNTIFS(PMP!M:M,B95,PMP!AK:AK,"VENCIDA")</f>
        <v>0</v>
      </c>
      <c r="E95" s="33">
        <f>COUNTIFS(PMP!M:M,B95,PMP!AK:AK,"CON TIEMPO")</f>
        <v>0</v>
      </c>
      <c r="F95" s="34">
        <f>COUNTIFS(PMP!M:M,B95,PMP!AK:AK,"CUMPLIDA")</f>
        <v>0</v>
      </c>
      <c r="G95" s="33">
        <f>COUNTIFS(PMP!M:M,B95,PMP!AK:AK,"EN REVISIÓN OCI")</f>
        <v>0</v>
      </c>
      <c r="H95" s="35">
        <f>COUNTIFS(PMP!M:M,B95,PMP!D:D,"ABIERTA")</f>
        <v>0</v>
      </c>
      <c r="I95" s="33">
        <f>COUNTIFS(PMP!M:M,B95,PMP!AB:AB,"")</f>
        <v>0</v>
      </c>
      <c r="J95" s="40">
        <f>COUNTIFS(PMP!M:M,B95)</f>
        <v>0</v>
      </c>
      <c r="K95" s="29"/>
      <c r="L95" s="29"/>
      <c r="M95" s="29"/>
      <c r="N95" s="29"/>
      <c r="O95" s="29"/>
      <c r="P95" s="29"/>
      <c r="Q95" s="29"/>
      <c r="R95" s="29"/>
      <c r="S95" s="29"/>
      <c r="T95" s="29"/>
      <c r="U95" s="29"/>
    </row>
    <row r="96" spans="2:21" ht="15">
      <c r="B96" s="43" t="s">
        <v>2293</v>
      </c>
      <c r="C96" s="61">
        <f t="shared" ref="C96:J96" ca="1" si="1">SUM(C5:C95)</f>
        <v>1</v>
      </c>
      <c r="D96" s="61">
        <f t="shared" ca="1" si="1"/>
        <v>27</v>
      </c>
      <c r="E96" s="61">
        <f t="shared" ca="1" si="1"/>
        <v>0</v>
      </c>
      <c r="F96" s="61">
        <f t="shared" ca="1" si="1"/>
        <v>0</v>
      </c>
      <c r="G96" s="61">
        <f t="shared" ca="1" si="1"/>
        <v>0</v>
      </c>
      <c r="H96" s="62">
        <f t="shared" ca="1" si="1"/>
        <v>76</v>
      </c>
      <c r="I96" s="61">
        <f t="shared" si="1"/>
        <v>268</v>
      </c>
      <c r="J96" s="63">
        <f t="shared" si="1"/>
        <v>701</v>
      </c>
      <c r="K96" s="29"/>
      <c r="L96" s="29"/>
      <c r="M96" s="29"/>
      <c r="N96" s="29"/>
      <c r="O96" s="29"/>
      <c r="P96" s="29"/>
      <c r="Q96" s="29"/>
      <c r="R96" s="29"/>
      <c r="S96" s="29"/>
      <c r="T96" s="29"/>
      <c r="U96" s="29"/>
    </row>
  </sheetData>
  <mergeCells count="12">
    <mergeCell ref="O2:S2"/>
    <mergeCell ref="T2:T4"/>
    <mergeCell ref="U2:U4"/>
    <mergeCell ref="O3:S3"/>
    <mergeCell ref="B2:B4"/>
    <mergeCell ref="C2:C4"/>
    <mergeCell ref="D2:H2"/>
    <mergeCell ref="I2:I4"/>
    <mergeCell ref="J2:J4"/>
    <mergeCell ref="M2:M4"/>
    <mergeCell ref="N2:N4"/>
    <mergeCell ref="D3:H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2:S96"/>
  <sheetViews>
    <sheetView workbookViewId="0"/>
  </sheetViews>
  <sheetFormatPr baseColWidth="10" defaultColWidth="12.5703125" defaultRowHeight="15.75" customHeight="1"/>
  <cols>
    <col min="2" max="2" width="63.42578125" customWidth="1"/>
    <col min="11" max="11" width="57.42578125" customWidth="1"/>
  </cols>
  <sheetData>
    <row r="2" spans="2:19" ht="15.75" customHeight="1">
      <c r="B2" s="91" t="s">
        <v>2281</v>
      </c>
      <c r="C2" s="92" t="s">
        <v>2282</v>
      </c>
      <c r="D2" s="93" t="s">
        <v>2283</v>
      </c>
      <c r="E2" s="74"/>
      <c r="F2" s="74"/>
      <c r="G2" s="75"/>
      <c r="H2" s="94" t="s">
        <v>2285</v>
      </c>
      <c r="I2" s="29"/>
      <c r="J2" s="29"/>
      <c r="K2" s="89" t="s">
        <v>2111</v>
      </c>
      <c r="L2" s="76" t="s">
        <v>2286</v>
      </c>
      <c r="M2" s="73" t="s">
        <v>2283</v>
      </c>
      <c r="N2" s="74"/>
      <c r="O2" s="74"/>
      <c r="P2" s="74"/>
      <c r="Q2" s="75"/>
      <c r="R2" s="76" t="s">
        <v>2284</v>
      </c>
      <c r="S2" s="79" t="s">
        <v>2285</v>
      </c>
    </row>
    <row r="3" spans="2:19" ht="15.75" customHeight="1">
      <c r="B3" s="84"/>
      <c r="C3" s="77"/>
      <c r="D3" s="95" t="s">
        <v>2287</v>
      </c>
      <c r="E3" s="71"/>
      <c r="F3" s="71"/>
      <c r="G3" s="72"/>
      <c r="H3" s="80"/>
      <c r="I3" s="29"/>
      <c r="J3" s="29"/>
      <c r="K3" s="84"/>
      <c r="L3" s="77"/>
      <c r="M3" s="82" t="s">
        <v>2287</v>
      </c>
      <c r="N3" s="71"/>
      <c r="O3" s="71"/>
      <c r="P3" s="71"/>
      <c r="Q3" s="72"/>
      <c r="R3" s="77"/>
      <c r="S3" s="80"/>
    </row>
    <row r="4" spans="2:19" ht="15.75" customHeight="1">
      <c r="B4" s="85"/>
      <c r="C4" s="78"/>
      <c r="D4" s="64" t="s">
        <v>2288</v>
      </c>
      <c r="E4" s="65" t="s">
        <v>2304</v>
      </c>
      <c r="F4" s="64" t="s">
        <v>2290</v>
      </c>
      <c r="G4" s="64" t="s">
        <v>2292</v>
      </c>
      <c r="H4" s="81"/>
      <c r="I4" s="29"/>
      <c r="J4" s="29"/>
      <c r="K4" s="85"/>
      <c r="L4" s="78"/>
      <c r="M4" s="31" t="s">
        <v>2288</v>
      </c>
      <c r="N4" s="31" t="s">
        <v>2289</v>
      </c>
      <c r="O4" s="31" t="s">
        <v>2290</v>
      </c>
      <c r="P4" s="31" t="s">
        <v>2291</v>
      </c>
      <c r="Q4" s="31" t="s">
        <v>2292</v>
      </c>
      <c r="R4" s="78"/>
      <c r="S4" s="81"/>
    </row>
    <row r="5" spans="2:19" ht="15.75" customHeight="1">
      <c r="B5" s="32" t="s">
        <v>2115</v>
      </c>
      <c r="C5" s="33">
        <f>COUNTIFS(PMP!M:M,B5,PMP!AK:AK,"CERRADA")</f>
        <v>0</v>
      </c>
      <c r="D5" s="33">
        <f>COUNTIFS(PMP!M:M,B5,PMP!AK:AK,"VENCIDA")</f>
        <v>0</v>
      </c>
      <c r="E5" s="33">
        <f>COUNTIFS(PMP!M:M,B5,PMP!AK:AK,"CON TIEMPO")</f>
        <v>0</v>
      </c>
      <c r="F5" s="34">
        <f>COUNTIFS(PMP!M:M,B5,PMP!AK:AK,"CUMPLIDA")</f>
        <v>0</v>
      </c>
      <c r="G5" s="66">
        <f>COUNTIFS(PMP!M:M,B5,PMP!D:D,"ABIERTA")</f>
        <v>0</v>
      </c>
      <c r="H5" s="67">
        <f>COUNTIFS(PMP!M:M,B5)</f>
        <v>0</v>
      </c>
      <c r="I5" s="29"/>
      <c r="J5" s="29"/>
      <c r="K5" s="32" t="s">
        <v>1147</v>
      </c>
      <c r="L5" s="33">
        <f ca="1">COUNTIFS(PMP!L:L,K5,PMP!AK:AK,"CERRADA")</f>
        <v>0</v>
      </c>
      <c r="M5" s="33">
        <f ca="1">COUNTIFS(PMP!L:L,K5,PMP!AK:AK,"VENCIDA")</f>
        <v>0</v>
      </c>
      <c r="N5" s="33">
        <f ca="1">COUNTIFS(PMP!L:L,K5,PMP!AK:AK,"CON TIEMPO")</f>
        <v>0</v>
      </c>
      <c r="O5" s="34">
        <f ca="1">COUNTIFS(PMP!L:L,K5,PMP!AK:AK,"CUMPLIDA")</f>
        <v>0</v>
      </c>
      <c r="P5" s="33">
        <f ca="1">COUNTIFS(PMP!L:L,K5,PMP!AK:AK,"EN REVISIÓN OCI")</f>
        <v>0</v>
      </c>
      <c r="Q5" s="37">
        <f ca="1">COUNTIFS(PMP!L:L,K5,PMP!D:D,"ABIERTA")</f>
        <v>0</v>
      </c>
      <c r="R5" s="33">
        <f>COUNTIFS(PMP!L:L,K5,PMP!AA:AA,"")</f>
        <v>1</v>
      </c>
      <c r="S5" s="38">
        <f>COUNTIFS(PMP!L:L,K5)</f>
        <v>1</v>
      </c>
    </row>
    <row r="6" spans="2:19" ht="15.75" customHeight="1">
      <c r="B6" s="39" t="s">
        <v>2119</v>
      </c>
      <c r="C6" s="33">
        <f>COUNTIFS(PMP!M:M,B6,PMP!AK:AK,"CERRADA")</f>
        <v>0</v>
      </c>
      <c r="D6" s="33">
        <f>COUNTIFS(PMP!M:M,B6,PMP!AK:AK,"VENCIDA")</f>
        <v>0</v>
      </c>
      <c r="E6" s="33">
        <f>COUNTIFS(PMP!M:M,B6,PMP!AK:AK,"CON TIEMPO")</f>
        <v>0</v>
      </c>
      <c r="F6" s="34">
        <f>COUNTIFS(PMP!M:M,B6,PMP!AK:AK,"CUMPLIDA")</f>
        <v>0</v>
      </c>
      <c r="G6" s="66">
        <f>COUNTIFS(PMP!M:M,B6,PMP!D:D,"ABIERTA")</f>
        <v>0</v>
      </c>
      <c r="H6" s="68">
        <f>COUNTIFS(PMP!M:M,B6)</f>
        <v>0</v>
      </c>
      <c r="I6" s="29"/>
      <c r="J6" s="29"/>
      <c r="K6" s="39" t="s">
        <v>2121</v>
      </c>
      <c r="L6" s="33">
        <f>COUNTIFS(PMP!L:L,K6,PMP!AK:AK,"CERRADA")</f>
        <v>0</v>
      </c>
      <c r="M6" s="33">
        <f>COUNTIFS(PMP!L:L,K6,PMP!AK:AK,"VENCIDA")</f>
        <v>0</v>
      </c>
      <c r="N6" s="33">
        <f>COUNTIFS(PMP!L:L,K6,PMP!AK:AK,"CON TIEMPO")</f>
        <v>0</v>
      </c>
      <c r="O6" s="34">
        <f>COUNTIFS(PMP!L:L,K6,PMP!AK:AK,"CUMPLIDA")</f>
        <v>0</v>
      </c>
      <c r="P6" s="33">
        <f>COUNTIFS(PMP!L:L,K6,PMP!AK:AK,"EN REVISIÓN OCI")</f>
        <v>0</v>
      </c>
      <c r="Q6" s="37">
        <f>COUNTIFS(PMP!L:L,K6,PMP!D:D,"ABIERTA")</f>
        <v>0</v>
      </c>
      <c r="R6" s="33">
        <f>COUNTIFS(PMP!L:L,K6,PMP!AA:AA,"")</f>
        <v>0</v>
      </c>
      <c r="S6" s="41">
        <f>COUNTIFS(PMP!L:L,K6)</f>
        <v>0</v>
      </c>
    </row>
    <row r="7" spans="2:19" ht="15.75" customHeight="1">
      <c r="B7" s="39" t="s">
        <v>81</v>
      </c>
      <c r="C7" s="33">
        <f ca="1">COUNTIFS(PMP!M:M,B7,PMP!AK:AK,"CERRADA")</f>
        <v>0</v>
      </c>
      <c r="D7" s="33">
        <f ca="1">COUNTIFS(PMP!M:M,B7,PMP!AK:AK,"VENCIDA")</f>
        <v>0</v>
      </c>
      <c r="E7" s="33">
        <f ca="1">COUNTIFS(PMP!M:M,B7,PMP!AK:AK,"CON TIEMPO")</f>
        <v>0</v>
      </c>
      <c r="F7" s="34">
        <f ca="1">COUNTIFS(PMP!M:M,B7,PMP!AK:AK,"CUMPLIDA")</f>
        <v>0</v>
      </c>
      <c r="G7" s="66">
        <f ca="1">COUNTIFS(PMP!M:M,B7,PMP!D:D,"ABIERTA")</f>
        <v>0</v>
      </c>
      <c r="H7" s="68">
        <f>COUNTIFS(PMP!M:M,B7)</f>
        <v>66</v>
      </c>
      <c r="I7" s="29"/>
      <c r="J7" s="29"/>
      <c r="K7" s="39" t="s">
        <v>118</v>
      </c>
      <c r="L7" s="33">
        <f ca="1">COUNTIFS(PMP!L:L,K7,PMP!AK:AK,"CERRADA")</f>
        <v>0</v>
      </c>
      <c r="M7" s="33">
        <f ca="1">COUNTIFS(PMP!L:L,K7,PMP!AK:AK,"VENCIDA")</f>
        <v>2</v>
      </c>
      <c r="N7" s="33">
        <f ca="1">COUNTIFS(PMP!L:L,K7,PMP!AK:AK,"CON TIEMPO")</f>
        <v>0</v>
      </c>
      <c r="O7" s="34">
        <f ca="1">COUNTIFS(PMP!L:L,K7,PMP!AK:AK,"CUMPLIDA")</f>
        <v>0</v>
      </c>
      <c r="P7" s="33">
        <f ca="1">COUNTIFS(PMP!L:L,K7,PMP!AK:AK,"EN REVISIÓN OCI")</f>
        <v>0</v>
      </c>
      <c r="Q7" s="37">
        <f ca="1">COUNTIFS(PMP!L:L,K7,PMP!D:D,"ABIERTA")</f>
        <v>5</v>
      </c>
      <c r="R7" s="33">
        <f>COUNTIFS(PMP!L:L,K7,PMP!AA:AA,"")</f>
        <v>2</v>
      </c>
      <c r="S7" s="41">
        <f>COUNTIFS(PMP!L:L,K7)</f>
        <v>33</v>
      </c>
    </row>
    <row r="8" spans="2:19" ht="15.75" customHeight="1">
      <c r="B8" s="39" t="s">
        <v>589</v>
      </c>
      <c r="C8" s="33">
        <f ca="1">COUNTIFS(PMP!M:M,B8,PMP!AK:AK,"CERRADA")</f>
        <v>0</v>
      </c>
      <c r="D8" s="33">
        <f ca="1">COUNTIFS(PMP!M:M,B8,PMP!AK:AK,"VENCIDA")</f>
        <v>0</v>
      </c>
      <c r="E8" s="33">
        <f ca="1">COUNTIFS(PMP!M:M,B8,PMP!AK:AK,"CON TIEMPO")</f>
        <v>0</v>
      </c>
      <c r="F8" s="34">
        <f ca="1">COUNTIFS(PMP!M:M,B8,PMP!AK:AK,"CUMPLIDA")</f>
        <v>0</v>
      </c>
      <c r="G8" s="66">
        <f ca="1">COUNTIFS(PMP!M:M,B8,PMP!D:D,"ABIERTA")</f>
        <v>3</v>
      </c>
      <c r="H8" s="68">
        <f>COUNTIFS(PMP!M:M,B8)</f>
        <v>35</v>
      </c>
      <c r="I8" s="29"/>
      <c r="J8" s="29"/>
      <c r="K8" s="39" t="s">
        <v>376</v>
      </c>
      <c r="L8" s="33">
        <f ca="1">COUNTIFS(PMP!L:L,K8,PMP!AK:AK,"CERRADA")</f>
        <v>0</v>
      </c>
      <c r="M8" s="33">
        <f ca="1">COUNTIFS(PMP!L:L,K8,PMP!AK:AK,"VENCIDA")</f>
        <v>0</v>
      </c>
      <c r="N8" s="33">
        <f ca="1">COUNTIFS(PMP!L:L,K8,PMP!AK:AK,"CON TIEMPO")</f>
        <v>0</v>
      </c>
      <c r="O8" s="34">
        <f ca="1">COUNTIFS(PMP!L:L,K8,PMP!AK:AK,"CUMPLIDA")</f>
        <v>0</v>
      </c>
      <c r="P8" s="33">
        <f ca="1">COUNTIFS(PMP!L:L,K8,PMP!AK:AK,"EN REVISIÓN OCI")</f>
        <v>0</v>
      </c>
      <c r="Q8" s="37">
        <f ca="1">COUNTIFS(PMP!L:L,K8,PMP!D:D,"ABIERTA")</f>
        <v>0</v>
      </c>
      <c r="R8" s="33">
        <f>COUNTIFS(PMP!L:L,K8,PMP!AA:AA,"")</f>
        <v>0</v>
      </c>
      <c r="S8" s="41">
        <f>COUNTIFS(PMP!L:L,K8)</f>
        <v>25</v>
      </c>
    </row>
    <row r="9" spans="2:19" ht="15.75" customHeight="1">
      <c r="B9" s="39" t="s">
        <v>212</v>
      </c>
      <c r="C9" s="33">
        <f ca="1">COUNTIFS(PMP!M:M,B9,PMP!AK:AK,"CERRADA")</f>
        <v>0</v>
      </c>
      <c r="D9" s="33">
        <f ca="1">COUNTIFS(PMP!M:M,B9,PMP!AK:AK,"VENCIDA")</f>
        <v>0</v>
      </c>
      <c r="E9" s="33">
        <f ca="1">COUNTIFS(PMP!M:M,B9,PMP!AK:AK,"CON TIEMPO")</f>
        <v>0</v>
      </c>
      <c r="F9" s="34">
        <f ca="1">COUNTIFS(PMP!M:M,B9,PMP!AK:AK,"CUMPLIDA")</f>
        <v>0</v>
      </c>
      <c r="G9" s="66">
        <f ca="1">COUNTIFS(PMP!M:M,B9,PMP!D:D,"ABIERTA")</f>
        <v>4</v>
      </c>
      <c r="H9" s="68">
        <f>COUNTIFS(PMP!M:M,B9)</f>
        <v>30</v>
      </c>
      <c r="I9" s="29"/>
      <c r="J9" s="29"/>
      <c r="K9" s="39" t="s">
        <v>1447</v>
      </c>
      <c r="L9" s="33">
        <f>COUNTIFS(PMP!L:L,K9,PMP!AK:AK,"CERRADA")</f>
        <v>0</v>
      </c>
      <c r="M9" s="33">
        <f>COUNTIFS(PMP!L:L,K9,PMP!AK:AK,"VENCIDA")</f>
        <v>1</v>
      </c>
      <c r="N9" s="33">
        <f>COUNTIFS(PMP!L:L,K9,PMP!AK:AK,"CON TIEMPO")</f>
        <v>0</v>
      </c>
      <c r="O9" s="34">
        <f>COUNTIFS(PMP!L:L,K9,PMP!AK:AK,"CUMPLIDA")</f>
        <v>0</v>
      </c>
      <c r="P9" s="33">
        <f>COUNTIFS(PMP!L:L,K9,PMP!AK:AK,"EN REVISIÓN OCI")</f>
        <v>0</v>
      </c>
      <c r="Q9" s="37">
        <f>COUNTIFS(PMP!L:L,K9,PMP!D:D,"ABIERTA")</f>
        <v>1</v>
      </c>
      <c r="R9" s="33">
        <f>COUNTIFS(PMP!L:L,K9,PMP!AA:AA,"")</f>
        <v>0</v>
      </c>
      <c r="S9" s="41">
        <f>COUNTIFS(PMP!L:L,K9)</f>
        <v>1</v>
      </c>
    </row>
    <row r="10" spans="2:19" ht="15.75" customHeight="1">
      <c r="B10" s="39" t="s">
        <v>63</v>
      </c>
      <c r="C10" s="33">
        <f ca="1">COUNTIFS(PMP!M:M,B10,PMP!AK:AK,"CERRADA")</f>
        <v>0</v>
      </c>
      <c r="D10" s="33">
        <f ca="1">COUNTIFS(PMP!M:M,B10,PMP!AK:AK,"VENCIDA")</f>
        <v>0</v>
      </c>
      <c r="E10" s="33">
        <f ca="1">COUNTIFS(PMP!M:M,B10,PMP!AK:AK,"CON TIEMPO")</f>
        <v>0</v>
      </c>
      <c r="F10" s="34">
        <f ca="1">COUNTIFS(PMP!M:M,B10,PMP!AK:AK,"CUMPLIDA")</f>
        <v>0</v>
      </c>
      <c r="G10" s="66">
        <f ca="1">COUNTIFS(PMP!M:M,B10,PMP!D:D,"ABIERTA")</f>
        <v>0</v>
      </c>
      <c r="H10" s="68">
        <f>COUNTIFS(PMP!M:M,B10)</f>
        <v>162</v>
      </c>
      <c r="I10" s="29"/>
      <c r="J10" s="29"/>
      <c r="K10" s="39" t="s">
        <v>2131</v>
      </c>
      <c r="L10" s="33">
        <f>COUNTIFS(PMP!L:L,K10,PMP!AK:AK,"CERRADA")</f>
        <v>0</v>
      </c>
      <c r="M10" s="33">
        <f>COUNTIFS(PMP!L:L,K10,PMP!AK:AK,"VENCIDA")</f>
        <v>0</v>
      </c>
      <c r="N10" s="33">
        <f>COUNTIFS(PMP!L:L,K10,PMP!AK:AK,"CON TIEMPO")</f>
        <v>0</v>
      </c>
      <c r="O10" s="34">
        <f>COUNTIFS(PMP!L:L,K10,PMP!AK:AK,"CUMPLIDA")</f>
        <v>0</v>
      </c>
      <c r="P10" s="33">
        <f>COUNTIFS(PMP!L:L,K10,PMP!AK:AK,"EN REVISIÓN OCI")</f>
        <v>0</v>
      </c>
      <c r="Q10" s="37">
        <f>COUNTIFS(PMP!L:L,K10,PMP!D:D,"ABIERTA")</f>
        <v>0</v>
      </c>
      <c r="R10" s="33">
        <f>COUNTIFS(PMP!L:L,K10,PMP!AA:AA,"")</f>
        <v>0</v>
      </c>
      <c r="S10" s="41">
        <f>COUNTIFS(PMP!L:L,K10)</f>
        <v>0</v>
      </c>
    </row>
    <row r="11" spans="2:19" ht="15.75" customHeight="1">
      <c r="B11" s="39" t="s">
        <v>670</v>
      </c>
      <c r="C11" s="33">
        <f ca="1">COUNTIFS(PMP!M:M,B11,PMP!AK:AK,"CERRADA")</f>
        <v>0</v>
      </c>
      <c r="D11" s="33">
        <f ca="1">COUNTIFS(PMP!M:M,B11,PMP!AK:AK,"VENCIDA")</f>
        <v>0</v>
      </c>
      <c r="E11" s="33">
        <f ca="1">COUNTIFS(PMP!M:M,B11,PMP!AK:AK,"CON TIEMPO")</f>
        <v>0</v>
      </c>
      <c r="F11" s="34">
        <f ca="1">COUNTIFS(PMP!M:M,B11,PMP!AK:AK,"CUMPLIDA")</f>
        <v>0</v>
      </c>
      <c r="G11" s="66">
        <f ca="1">COUNTIFS(PMP!M:M,B11,PMP!D:D,"ABIERTA")</f>
        <v>0</v>
      </c>
      <c r="H11" s="68">
        <f>COUNTIFS(PMP!M:M,B11)</f>
        <v>26</v>
      </c>
      <c r="I11" s="29"/>
      <c r="J11" s="29"/>
      <c r="K11" s="39" t="s">
        <v>48</v>
      </c>
      <c r="L11" s="33">
        <f ca="1">COUNTIFS(PMP!L:L,K11,PMP!AK:AK,"CERRADA")</f>
        <v>0</v>
      </c>
      <c r="M11" s="33">
        <f ca="1">COUNTIFS(PMP!L:L,K11,PMP!AK:AK,"VENCIDA")</f>
        <v>6</v>
      </c>
      <c r="N11" s="33">
        <f ca="1">COUNTIFS(PMP!L:L,K11,PMP!AK:AK,"CON TIEMPO")</f>
        <v>0</v>
      </c>
      <c r="O11" s="34">
        <f ca="1">COUNTIFS(PMP!L:L,K11,PMP!AK:AK,"CUMPLIDA")</f>
        <v>0</v>
      </c>
      <c r="P11" s="33">
        <f ca="1">COUNTIFS(PMP!L:L,K11,PMP!AK:AK,"EN REVISIÓN OCI")</f>
        <v>0</v>
      </c>
      <c r="Q11" s="37">
        <f ca="1">COUNTIFS(PMP!L:L,K11,PMP!D:D,"ABIERTA")</f>
        <v>29</v>
      </c>
      <c r="R11" s="33">
        <f>COUNTIFS(PMP!L:L,K11,PMP!AA:AA,"")</f>
        <v>44</v>
      </c>
      <c r="S11" s="41">
        <f>COUNTIFS(PMP!L:L,K11)</f>
        <v>59</v>
      </c>
    </row>
    <row r="12" spans="2:19" ht="15.75" customHeight="1">
      <c r="B12" s="39" t="s">
        <v>160</v>
      </c>
      <c r="C12" s="33">
        <f ca="1">COUNTIFS(PMP!M:M,B12,PMP!AK:AK,"CERRADA")</f>
        <v>1</v>
      </c>
      <c r="D12" s="33">
        <f ca="1">COUNTIFS(PMP!M:M,B12,PMP!AK:AK,"VENCIDA")</f>
        <v>12</v>
      </c>
      <c r="E12" s="33">
        <f ca="1">COUNTIFS(PMP!M:M,B12,PMP!AK:AK,"CON TIEMPO")</f>
        <v>0</v>
      </c>
      <c r="F12" s="34">
        <f ca="1">COUNTIFS(PMP!M:M,B12,PMP!AK:AK,"CUMPLIDA")</f>
        <v>0</v>
      </c>
      <c r="G12" s="66">
        <f ca="1">COUNTIFS(PMP!M:M,B12,PMP!D:D,"ABIERTA")</f>
        <v>33</v>
      </c>
      <c r="H12" s="68">
        <f>COUNTIFS(PMP!M:M,B12)</f>
        <v>47</v>
      </c>
      <c r="I12" s="29"/>
      <c r="J12" s="29"/>
      <c r="K12" s="39" t="s">
        <v>94</v>
      </c>
      <c r="L12" s="33">
        <f ca="1">COUNTIFS(PMP!L:L,K12,PMP!AK:AK,"CERRADA")</f>
        <v>0</v>
      </c>
      <c r="M12" s="33">
        <f ca="1">COUNTIFS(PMP!L:L,K12,PMP!AK:AK,"VENCIDA")</f>
        <v>0</v>
      </c>
      <c r="N12" s="33">
        <f ca="1">COUNTIFS(PMP!L:L,K12,PMP!AK:AK,"CON TIEMPO")</f>
        <v>0</v>
      </c>
      <c r="O12" s="34">
        <f ca="1">COUNTIFS(PMP!L:L,K12,PMP!AK:AK,"CUMPLIDA")</f>
        <v>0</v>
      </c>
      <c r="P12" s="33">
        <f ca="1">COUNTIFS(PMP!L:L,K12,PMP!AK:AK,"EN REVISIÓN OCI")</f>
        <v>0</v>
      </c>
      <c r="Q12" s="37">
        <f ca="1">COUNTIFS(PMP!L:L,K12,PMP!D:D,"ABIERTA")</f>
        <v>0</v>
      </c>
      <c r="R12" s="33">
        <f>COUNTIFS(PMP!L:L,K12,PMP!AA:AA,"")</f>
        <v>0</v>
      </c>
      <c r="S12" s="41">
        <f>COUNTIFS(PMP!L:L,K12)</f>
        <v>4</v>
      </c>
    </row>
    <row r="13" spans="2:19" ht="15.75" customHeight="1">
      <c r="B13" s="42" t="s">
        <v>2003</v>
      </c>
      <c r="C13" s="33">
        <f ca="1">COUNTIFS(PMP!M:M,B13,PMP!AK:AK,"CERRADA")</f>
        <v>0</v>
      </c>
      <c r="D13" s="33">
        <f ca="1">COUNTIFS(PMP!M:M,B13,PMP!AK:AK,"VENCIDA")</f>
        <v>0</v>
      </c>
      <c r="E13" s="33">
        <f ca="1">COUNTIFS(PMP!M:M,B13,PMP!AK:AK,"CON TIEMPO")</f>
        <v>0</v>
      </c>
      <c r="F13" s="34">
        <f ca="1">COUNTIFS(PMP!M:M,B13,PMP!AK:AK,"CUMPLIDA")</f>
        <v>0</v>
      </c>
      <c r="G13" s="66">
        <f>COUNTIFS(PMP!M:M,B13,PMP!D:D,"ABIERTA")</f>
        <v>4</v>
      </c>
      <c r="H13" s="68">
        <f>COUNTIFS(PMP!M:M,B13)</f>
        <v>4</v>
      </c>
      <c r="I13" s="29"/>
      <c r="J13" s="29"/>
      <c r="K13" s="39" t="s">
        <v>417</v>
      </c>
      <c r="L13" s="33">
        <f ca="1">COUNTIFS(PMP!L:L,K13,PMP!AK:AK,"CERRADA")</f>
        <v>0</v>
      </c>
      <c r="M13" s="33">
        <f ca="1">COUNTIFS(PMP!L:L,K13,PMP!AK:AK,"VENCIDA")</f>
        <v>4</v>
      </c>
      <c r="N13" s="33">
        <f ca="1">COUNTIFS(PMP!L:L,K13,PMP!AK:AK,"CON TIEMPO")</f>
        <v>0</v>
      </c>
      <c r="O13" s="34">
        <f ca="1">COUNTIFS(PMP!L:L,K13,PMP!AK:AK,"CUMPLIDA")</f>
        <v>0</v>
      </c>
      <c r="P13" s="33">
        <f ca="1">COUNTIFS(PMP!L:L,K13,PMP!AK:AK,"EN REVISIÓN OCI")</f>
        <v>0</v>
      </c>
      <c r="Q13" s="37">
        <f ca="1">COUNTIFS(PMP!L:L,K13,PMP!D:D,"ABIERTA")</f>
        <v>22</v>
      </c>
      <c r="R13" s="33">
        <f>COUNTIFS(PMP!L:L,K13,PMP!AA:AA,"")</f>
        <v>73</v>
      </c>
      <c r="S13" s="41">
        <f>COUNTIFS(PMP!L:L,K13)</f>
        <v>181</v>
      </c>
    </row>
    <row r="14" spans="2:19" ht="15.75" customHeight="1">
      <c r="B14" s="39" t="s">
        <v>2026</v>
      </c>
      <c r="C14" s="33">
        <f ca="1">COUNTIFS(PMP!M:M,B14,PMP!AK:AK,"CERRADA")</f>
        <v>0</v>
      </c>
      <c r="D14" s="33">
        <f ca="1">COUNTIFS(PMP!M:M,B14,PMP!AK:AK,"VENCIDA")</f>
        <v>0</v>
      </c>
      <c r="E14" s="33">
        <f ca="1">COUNTIFS(PMP!M:M,B14,PMP!AK:AK,"CON TIEMPO")</f>
        <v>0</v>
      </c>
      <c r="F14" s="34">
        <f ca="1">COUNTIFS(PMP!M:M,B14,PMP!AK:AK,"CUMPLIDA")</f>
        <v>0</v>
      </c>
      <c r="G14" s="66">
        <f>COUNTIFS(PMP!M:M,B14,PMP!D:D,"ABIERTA")</f>
        <v>3</v>
      </c>
      <c r="H14" s="68">
        <f>COUNTIFS(PMP!M:M,B14)</f>
        <v>3</v>
      </c>
      <c r="I14" s="29"/>
      <c r="J14" s="29"/>
      <c r="K14" s="39" t="s">
        <v>2144</v>
      </c>
      <c r="L14" s="33">
        <f>COUNTIFS(PMP!L:L,K14,PMP!AK:AK,"CERRADA")</f>
        <v>0</v>
      </c>
      <c r="M14" s="33">
        <f>COUNTIFS(PMP!L:L,K14,PMP!AK:AK,"VENCIDA")</f>
        <v>0</v>
      </c>
      <c r="N14" s="33">
        <f>COUNTIFS(PMP!L:L,K14,PMP!AK:AK,"CON TIEMPO")</f>
        <v>0</v>
      </c>
      <c r="O14" s="34">
        <f>COUNTIFS(PMP!L:L,K14,PMP!AK:AK,"CUMPLIDA")</f>
        <v>0</v>
      </c>
      <c r="P14" s="33">
        <f>COUNTIFS(PMP!L:L,K14,PMP!AK:AK,"EN REVISIÓN OCI")</f>
        <v>0</v>
      </c>
      <c r="Q14" s="37">
        <f>COUNTIFS(PMP!L:L,K14,PMP!D:D,"ABIERTA")</f>
        <v>0</v>
      </c>
      <c r="R14" s="33">
        <f>COUNTIFS(PMP!L:L,K14,PMP!AA:AA,"")</f>
        <v>0</v>
      </c>
      <c r="S14" s="41">
        <f>COUNTIFS(PMP!L:L,K14)</f>
        <v>0</v>
      </c>
    </row>
    <row r="15" spans="2:19" ht="15.75" customHeight="1">
      <c r="B15" s="39" t="s">
        <v>702</v>
      </c>
      <c r="C15" s="33">
        <f ca="1">COUNTIFS(PMP!M:M,B15,PMP!AK:AK,"CERRADA")</f>
        <v>0</v>
      </c>
      <c r="D15" s="33">
        <f ca="1">COUNTIFS(PMP!M:M,B15,PMP!AK:AK,"VENCIDA")</f>
        <v>0</v>
      </c>
      <c r="E15" s="33">
        <f ca="1">COUNTIFS(PMP!M:M,B15,PMP!AK:AK,"CON TIEMPO")</f>
        <v>0</v>
      </c>
      <c r="F15" s="34">
        <f ca="1">COUNTIFS(PMP!M:M,B15,PMP!AK:AK,"CUMPLIDA")</f>
        <v>0</v>
      </c>
      <c r="G15" s="66">
        <f ca="1">COUNTIFS(PMP!M:M,B15,PMP!D:D,"ABIERTA")</f>
        <v>0</v>
      </c>
      <c r="H15" s="68">
        <f>COUNTIFS(PMP!M:M,B15)</f>
        <v>2</v>
      </c>
      <c r="I15" s="29"/>
      <c r="J15" s="29"/>
      <c r="K15" s="39" t="s">
        <v>167</v>
      </c>
      <c r="L15" s="33">
        <f ca="1">COUNTIFS(PMP!L:L,K15,PMP!AK:AK,"CERRADA")</f>
        <v>0</v>
      </c>
      <c r="M15" s="33">
        <f ca="1">COUNTIFS(PMP!L:L,K15,PMP!AK:AK,"VENCIDA")</f>
        <v>0</v>
      </c>
      <c r="N15" s="33">
        <f ca="1">COUNTIFS(PMP!L:L,K15,PMP!AK:AK,"CON TIEMPO")</f>
        <v>0</v>
      </c>
      <c r="O15" s="34">
        <f ca="1">COUNTIFS(PMP!L:L,K15,PMP!AK:AK,"CUMPLIDA")</f>
        <v>0</v>
      </c>
      <c r="P15" s="33">
        <f ca="1">COUNTIFS(PMP!L:L,K15,PMP!AK:AK,"EN REVISIÓN OCI")</f>
        <v>0</v>
      </c>
      <c r="Q15" s="37">
        <f ca="1">COUNTIFS(PMP!L:L,K15,PMP!D:D,"ABIERTA")</f>
        <v>5</v>
      </c>
      <c r="R15" s="33">
        <f>COUNTIFS(PMP!L:L,K15,PMP!AA:AA,"")</f>
        <v>5</v>
      </c>
      <c r="S15" s="41">
        <f>COUNTIFS(PMP!L:L,K15)</f>
        <v>65</v>
      </c>
    </row>
    <row r="16" spans="2:19" ht="15.75" customHeight="1">
      <c r="B16" s="42" t="s">
        <v>654</v>
      </c>
      <c r="C16" s="33">
        <f ca="1">COUNTIFS(PMP!M:M,B16,PMP!AK:AK,"CERRADA")</f>
        <v>0</v>
      </c>
      <c r="D16" s="33">
        <f ca="1">COUNTIFS(PMP!M:M,B16,PMP!AK:AK,"VENCIDA")</f>
        <v>0</v>
      </c>
      <c r="E16" s="33">
        <f ca="1">COUNTIFS(PMP!M:M,B16,PMP!AK:AK,"CON TIEMPO")</f>
        <v>0</v>
      </c>
      <c r="F16" s="34">
        <f ca="1">COUNTIFS(PMP!M:M,B16,PMP!AK:AK,"CUMPLIDA")</f>
        <v>0</v>
      </c>
      <c r="G16" s="66">
        <f ca="1">COUNTIFS(PMP!M:M,B16,PMP!D:D,"ABIERTA")</f>
        <v>0</v>
      </c>
      <c r="H16" s="68">
        <f>COUNTIFS(PMP!M:M,B16)</f>
        <v>4</v>
      </c>
      <c r="I16" s="29"/>
      <c r="J16" s="29"/>
      <c r="K16" s="39" t="s">
        <v>102</v>
      </c>
      <c r="L16" s="33">
        <f ca="1">COUNTIFS(PMP!L:L,K16,PMP!AK:AK,"CERRADA")</f>
        <v>0</v>
      </c>
      <c r="M16" s="33">
        <f ca="1">COUNTIFS(PMP!L:L,K16,PMP!AK:AK,"VENCIDA")</f>
        <v>0</v>
      </c>
      <c r="N16" s="33">
        <f ca="1">COUNTIFS(PMP!L:L,K16,PMP!AK:AK,"CON TIEMPO")</f>
        <v>0</v>
      </c>
      <c r="O16" s="34">
        <f ca="1">COUNTIFS(PMP!L:L,K16,PMP!AK:AK,"CUMPLIDA")</f>
        <v>0</v>
      </c>
      <c r="P16" s="33">
        <f ca="1">COUNTIFS(PMP!L:L,K16,PMP!AK:AK,"EN REVISIÓN OCI")</f>
        <v>0</v>
      </c>
      <c r="Q16" s="37">
        <f ca="1">COUNTIFS(PMP!L:L,K16,PMP!D:D,"ABIERTA")</f>
        <v>0</v>
      </c>
      <c r="R16" s="33">
        <f>COUNTIFS(PMP!L:L,K16,PMP!AA:AA,"")</f>
        <v>53</v>
      </c>
      <c r="S16" s="41">
        <f>COUNTIFS(PMP!L:L,K16)</f>
        <v>145</v>
      </c>
    </row>
    <row r="17" spans="2:19" ht="15.75" customHeight="1">
      <c r="B17" s="39" t="s">
        <v>119</v>
      </c>
      <c r="C17" s="33">
        <f ca="1">COUNTIFS(PMP!M:M,B17,PMP!AK:AK,"CERRADA")</f>
        <v>0</v>
      </c>
      <c r="D17" s="33">
        <f ca="1">COUNTIFS(PMP!M:M,B17,PMP!AK:AK,"VENCIDA")</f>
        <v>0</v>
      </c>
      <c r="E17" s="33">
        <f ca="1">COUNTIFS(PMP!M:M,B17,PMP!AK:AK,"CON TIEMPO")</f>
        <v>0</v>
      </c>
      <c r="F17" s="34">
        <f ca="1">COUNTIFS(PMP!M:M,B17,PMP!AK:AK,"CUMPLIDA")</f>
        <v>0</v>
      </c>
      <c r="G17" s="66">
        <f ca="1">COUNTIFS(PMP!M:M,B17,PMP!D:D,"ABIERTA")</f>
        <v>1</v>
      </c>
      <c r="H17" s="68">
        <f>COUNTIFS(PMP!M:M,B17)</f>
        <v>29</v>
      </c>
      <c r="I17" s="29"/>
      <c r="J17" s="29"/>
      <c r="K17" s="39" t="s">
        <v>132</v>
      </c>
      <c r="L17" s="33">
        <f ca="1">COUNTIFS(PMP!L:L,K17,PMP!AK:AK,"CERRADA")</f>
        <v>1</v>
      </c>
      <c r="M17" s="33">
        <f ca="1">COUNTIFS(PMP!L:L,K17,PMP!AK:AK,"VENCIDA")</f>
        <v>14</v>
      </c>
      <c r="N17" s="33">
        <f ca="1">COUNTIFS(PMP!L:L,K17,PMP!AK:AK,"CON TIEMPO")</f>
        <v>0</v>
      </c>
      <c r="O17" s="34">
        <f ca="1">COUNTIFS(PMP!L:L,K17,PMP!AK:AK,"CUMPLIDA")</f>
        <v>0</v>
      </c>
      <c r="P17" s="33">
        <f ca="1">COUNTIFS(PMP!L:L,K17,PMP!AK:AK,"EN REVISIÓN OCI")</f>
        <v>0</v>
      </c>
      <c r="Q17" s="37">
        <f ca="1">COUNTIFS(PMP!L:L,K17,PMP!D:D,"ABIERTA")</f>
        <v>14</v>
      </c>
      <c r="R17" s="33">
        <f>COUNTIFS(PMP!L:L,K17,PMP!AA:AA,"")</f>
        <v>57</v>
      </c>
      <c r="S17" s="41">
        <f>COUNTIFS(PMP!L:L,K17)</f>
        <v>88</v>
      </c>
    </row>
    <row r="18" spans="2:19" ht="15.75" customHeight="1">
      <c r="B18" s="39" t="s">
        <v>626</v>
      </c>
      <c r="C18" s="33">
        <f ca="1">COUNTIFS(PMP!M:M,B18,PMP!AK:AK,"CERRADA")</f>
        <v>0</v>
      </c>
      <c r="D18" s="33">
        <f ca="1">COUNTIFS(PMP!M:M,B18,PMP!AK:AK,"VENCIDA")</f>
        <v>0</v>
      </c>
      <c r="E18" s="33">
        <f ca="1">COUNTIFS(PMP!M:M,B18,PMP!AK:AK,"CON TIEMPO")</f>
        <v>0</v>
      </c>
      <c r="F18" s="34">
        <f ca="1">COUNTIFS(PMP!M:M,B18,PMP!AK:AK,"CUMPLIDA")</f>
        <v>0</v>
      </c>
      <c r="G18" s="66">
        <f ca="1">COUNTIFS(PMP!M:M,B18,PMP!D:D,"ABIERTA")</f>
        <v>0</v>
      </c>
      <c r="H18" s="68">
        <f>COUNTIFS(PMP!M:M,B18)</f>
        <v>1</v>
      </c>
      <c r="I18" s="29"/>
      <c r="J18" s="29"/>
      <c r="K18" s="39" t="s">
        <v>175</v>
      </c>
      <c r="L18" s="33">
        <f ca="1">COUNTIFS(PMP!L:L,K18,PMP!AK:AK,"CERRADA")</f>
        <v>0</v>
      </c>
      <c r="M18" s="33">
        <f ca="1">COUNTIFS(PMP!L:L,K18,PMP!AK:AK,"VENCIDA")</f>
        <v>0</v>
      </c>
      <c r="N18" s="33">
        <f ca="1">COUNTIFS(PMP!L:L,K18,PMP!AK:AK,"CON TIEMPO")</f>
        <v>0</v>
      </c>
      <c r="O18" s="34">
        <f ca="1">COUNTIFS(PMP!L:L,K18,PMP!AK:AK,"CUMPLIDA")</f>
        <v>0</v>
      </c>
      <c r="P18" s="33">
        <f ca="1">COUNTIFS(PMP!L:L,K18,PMP!AK:AK,"EN REVISIÓN OCI")</f>
        <v>0</v>
      </c>
      <c r="Q18" s="37">
        <f ca="1">COUNTIFS(PMP!L:L,K18,PMP!D:D,"ABIERTA")</f>
        <v>0</v>
      </c>
      <c r="R18" s="33">
        <f>COUNTIFS(PMP!L:L,K18,PMP!AA:AA,"")</f>
        <v>0</v>
      </c>
      <c r="S18" s="41">
        <f>COUNTIFS(PMP!L:L,K18)</f>
        <v>5</v>
      </c>
    </row>
    <row r="19" spans="2:19" ht="15.75" customHeight="1">
      <c r="B19" s="39" t="s">
        <v>1334</v>
      </c>
      <c r="C19" s="33">
        <f ca="1">COUNTIFS(PMP!M:M,B19,PMP!AK:AK,"CERRADA")</f>
        <v>0</v>
      </c>
      <c r="D19" s="33">
        <f ca="1">COUNTIFS(PMP!M:M,B19,PMP!AK:AK,"VENCIDA")</f>
        <v>0</v>
      </c>
      <c r="E19" s="33">
        <f ca="1">COUNTIFS(PMP!M:M,B19,PMP!AK:AK,"CON TIEMPO")</f>
        <v>0</v>
      </c>
      <c r="F19" s="34">
        <f ca="1">COUNTIFS(PMP!M:M,B19,PMP!AK:AK,"CUMPLIDA")</f>
        <v>0</v>
      </c>
      <c r="G19" s="66">
        <f ca="1">COUNTIFS(PMP!M:M,B19,PMP!D:D,"ABIERTA")</f>
        <v>0</v>
      </c>
      <c r="H19" s="68">
        <f>COUNTIFS(PMP!M:M,B19)</f>
        <v>2</v>
      </c>
      <c r="I19" s="29"/>
      <c r="J19" s="29"/>
      <c r="K19" s="39" t="s">
        <v>62</v>
      </c>
      <c r="L19" s="33">
        <f ca="1">COUNTIFS(PMP!L:L,K19,PMP!AK:AK,"CERRADA")</f>
        <v>0</v>
      </c>
      <c r="M19" s="33">
        <f ca="1">COUNTIFS(PMP!L:L,K19,PMP!AK:AK,"VENCIDA")</f>
        <v>0</v>
      </c>
      <c r="N19" s="33">
        <f ca="1">COUNTIFS(PMP!L:L,K19,PMP!AK:AK,"CON TIEMPO")</f>
        <v>0</v>
      </c>
      <c r="O19" s="34">
        <f ca="1">COUNTIFS(PMP!L:L,K19,PMP!AK:AK,"CUMPLIDA")</f>
        <v>0</v>
      </c>
      <c r="P19" s="33">
        <f ca="1">COUNTIFS(PMP!L:L,K19,PMP!AK:AK,"EN REVISIÓN OCI")</f>
        <v>0</v>
      </c>
      <c r="Q19" s="37">
        <f ca="1">COUNTIFS(PMP!L:L,K19,PMP!D:D,"ABIERTA")</f>
        <v>0</v>
      </c>
      <c r="R19" s="33">
        <f>COUNTIFS(PMP!L:L,K19,PMP!AA:AA,"")</f>
        <v>2</v>
      </c>
      <c r="S19" s="41">
        <f>COUNTIFS(PMP!L:L,K19)</f>
        <v>66</v>
      </c>
    </row>
    <row r="20" spans="2:19" ht="15.75" customHeight="1">
      <c r="B20" s="42" t="s">
        <v>1349</v>
      </c>
      <c r="C20" s="33">
        <f ca="1">COUNTIFS(PMP!M:M,B20,PMP!AK:AK,"CERRADA")</f>
        <v>0</v>
      </c>
      <c r="D20" s="33">
        <f ca="1">COUNTIFS(PMP!M:M,B20,PMP!AK:AK,"VENCIDA")</f>
        <v>0</v>
      </c>
      <c r="E20" s="33">
        <f ca="1">COUNTIFS(PMP!M:M,B20,PMP!AK:AK,"CON TIEMPO")</f>
        <v>0</v>
      </c>
      <c r="F20" s="34">
        <f ca="1">COUNTIFS(PMP!M:M,B20,PMP!AK:AK,"CUMPLIDA")</f>
        <v>0</v>
      </c>
      <c r="G20" s="66">
        <f ca="1">COUNTIFS(PMP!M:M,B20,PMP!D:D,"ABIERTA")</f>
        <v>0</v>
      </c>
      <c r="H20" s="68">
        <f>COUNTIFS(PMP!M:M,B20)</f>
        <v>1</v>
      </c>
      <c r="I20" s="29"/>
      <c r="J20" s="29"/>
      <c r="K20" s="39" t="s">
        <v>1231</v>
      </c>
      <c r="L20" s="33">
        <f ca="1">COUNTIFS(PMP!L:L,K20,PMP!AK:AK,"CERRADA")</f>
        <v>0</v>
      </c>
      <c r="M20" s="33">
        <f ca="1">COUNTIFS(PMP!L:L,K20,PMP!AK:AK,"VENCIDA")</f>
        <v>0</v>
      </c>
      <c r="N20" s="33">
        <f ca="1">COUNTIFS(PMP!L:L,K20,PMP!AK:AK,"CON TIEMPO")</f>
        <v>0</v>
      </c>
      <c r="O20" s="34">
        <f ca="1">COUNTIFS(PMP!L:L,K20,PMP!AK:AK,"CUMPLIDA")</f>
        <v>0</v>
      </c>
      <c r="P20" s="33">
        <f ca="1">COUNTIFS(PMP!L:L,K20,PMP!AK:AK,"EN REVISIÓN OCI")</f>
        <v>0</v>
      </c>
      <c r="Q20" s="37">
        <f ca="1">COUNTIFS(PMP!L:L,K20,PMP!D:D,"ABIERTA")</f>
        <v>0</v>
      </c>
      <c r="R20" s="33">
        <f>COUNTIFS(PMP!L:L,K20,PMP!AA:AA,"")</f>
        <v>0</v>
      </c>
      <c r="S20" s="41">
        <f>COUNTIFS(PMP!L:L,K20)</f>
        <v>5</v>
      </c>
    </row>
    <row r="21" spans="2:19" ht="15.75" customHeight="1">
      <c r="B21" s="39" t="s">
        <v>2158</v>
      </c>
      <c r="C21" s="33">
        <f>COUNTIFS(PMP!M:M,B21,PMP!AK:AK,"CERRADA")</f>
        <v>0</v>
      </c>
      <c r="D21" s="33">
        <f>COUNTIFS(PMP!M:M,B21,PMP!AK:AK,"VENCIDA")</f>
        <v>0</v>
      </c>
      <c r="E21" s="33">
        <f>COUNTIFS(PMP!M:M,B21,PMP!AK:AK,"CON TIEMPO")</f>
        <v>0</v>
      </c>
      <c r="F21" s="34">
        <f>COUNTIFS(PMP!M:M,B21,PMP!AK:AK,"CUMPLIDA")</f>
        <v>0</v>
      </c>
      <c r="G21" s="66">
        <f>COUNTIFS(PMP!M:M,B21,PMP!D:D,"ABIERTA")</f>
        <v>0</v>
      </c>
      <c r="H21" s="68">
        <f>COUNTIFS(PMP!M:M,B21)</f>
        <v>0</v>
      </c>
      <c r="I21" s="29"/>
      <c r="J21" s="29"/>
      <c r="K21" s="39" t="s">
        <v>653</v>
      </c>
      <c r="L21" s="33">
        <f ca="1">COUNTIFS(PMP!L:L,K21,PMP!AK:AK,"CERRADA")</f>
        <v>0</v>
      </c>
      <c r="M21" s="33">
        <f ca="1">COUNTIFS(PMP!L:L,K21,PMP!AK:AK,"VENCIDA")</f>
        <v>0</v>
      </c>
      <c r="N21" s="33">
        <f ca="1">COUNTIFS(PMP!L:L,K21,PMP!AK:AK,"CON TIEMPO")</f>
        <v>0</v>
      </c>
      <c r="O21" s="34">
        <f ca="1">COUNTIFS(PMP!L:L,K21,PMP!AK:AK,"CUMPLIDA")</f>
        <v>0</v>
      </c>
      <c r="P21" s="33">
        <f ca="1">COUNTIFS(PMP!L:L,K21,PMP!AK:AK,"EN REVISIÓN OCI")</f>
        <v>0</v>
      </c>
      <c r="Q21" s="37">
        <f ca="1">COUNTIFS(PMP!L:L,K21,PMP!D:D,"ABIERTA")</f>
        <v>0</v>
      </c>
      <c r="R21" s="33">
        <f>COUNTIFS(PMP!L:L,K21,PMP!AA:AA,"")</f>
        <v>11</v>
      </c>
      <c r="S21" s="41">
        <f>COUNTIFS(PMP!L:L,K21)</f>
        <v>16</v>
      </c>
    </row>
    <row r="22" spans="2:19" ht="15.75" customHeight="1">
      <c r="B22" s="39" t="s">
        <v>103</v>
      </c>
      <c r="C22" s="33">
        <f ca="1">COUNTIFS(PMP!M:M,B22,PMP!AK:AK,"CERRADA")</f>
        <v>0</v>
      </c>
      <c r="D22" s="33">
        <f ca="1">COUNTIFS(PMP!M:M,B22,PMP!AK:AK,"VENCIDA")</f>
        <v>0</v>
      </c>
      <c r="E22" s="33">
        <f ca="1">COUNTIFS(PMP!M:M,B22,PMP!AK:AK,"CON TIEMPO")</f>
        <v>0</v>
      </c>
      <c r="F22" s="34">
        <f ca="1">COUNTIFS(PMP!M:M,B22,PMP!AK:AK,"CUMPLIDA")</f>
        <v>0</v>
      </c>
      <c r="G22" s="66">
        <f ca="1">COUNTIFS(PMP!M:M,B22,PMP!D:D,"ABIERTA")</f>
        <v>0</v>
      </c>
      <c r="H22" s="68">
        <f>COUNTIFS(PMP!M:M,B22)</f>
        <v>39</v>
      </c>
      <c r="I22" s="29"/>
      <c r="J22" s="29"/>
      <c r="K22" s="39" t="s">
        <v>1333</v>
      </c>
      <c r="L22" s="33">
        <f ca="1">COUNTIFS(PMP!L:L,K22,PMP!AK:AK,"CERRADA")</f>
        <v>0</v>
      </c>
      <c r="M22" s="33">
        <f ca="1">COUNTIFS(PMP!L:L,K22,PMP!AK:AK,"VENCIDA")</f>
        <v>0</v>
      </c>
      <c r="N22" s="33">
        <f ca="1">COUNTIFS(PMP!L:L,K22,PMP!AK:AK,"CON TIEMPO")</f>
        <v>0</v>
      </c>
      <c r="O22" s="34">
        <f ca="1">COUNTIFS(PMP!L:L,K22,PMP!AK:AK,"CUMPLIDA")</f>
        <v>0</v>
      </c>
      <c r="P22" s="33">
        <f ca="1">COUNTIFS(PMP!L:L,K22,PMP!AK:AK,"EN REVISIÓN OCI")</f>
        <v>0</v>
      </c>
      <c r="Q22" s="37">
        <f ca="1">COUNTIFS(PMP!L:L,K22,PMP!D:D,"ABIERTA")</f>
        <v>0</v>
      </c>
      <c r="R22" s="33">
        <f>COUNTIFS(PMP!L:L,K22,PMP!AA:AA,"")</f>
        <v>0</v>
      </c>
      <c r="S22" s="41">
        <f>COUNTIFS(PMP!L:L,K22)</f>
        <v>2</v>
      </c>
    </row>
    <row r="23" spans="2:19" ht="15.75" customHeight="1">
      <c r="B23" s="39" t="s">
        <v>168</v>
      </c>
      <c r="C23" s="33">
        <f ca="1">COUNTIFS(PMP!M:M,B23,PMP!AK:AK,"CERRADA")</f>
        <v>0</v>
      </c>
      <c r="D23" s="33">
        <f ca="1">COUNTIFS(PMP!M:M,B23,PMP!AK:AK,"VENCIDA")</f>
        <v>0</v>
      </c>
      <c r="E23" s="33">
        <f ca="1">COUNTIFS(PMP!M:M,B23,PMP!AK:AK,"CON TIEMPO")</f>
        <v>0</v>
      </c>
      <c r="F23" s="34">
        <f ca="1">COUNTIFS(PMP!M:M,B23,PMP!AK:AK,"CUMPLIDA")</f>
        <v>0</v>
      </c>
      <c r="G23" s="66">
        <f ca="1">COUNTIFS(PMP!M:M,B23,PMP!D:D,"ABIERTA")</f>
        <v>0</v>
      </c>
      <c r="H23" s="68">
        <f>COUNTIFS(PMP!M:M,B23)</f>
        <v>60</v>
      </c>
      <c r="I23" s="29"/>
      <c r="J23" s="29"/>
      <c r="K23" s="39" t="s">
        <v>433</v>
      </c>
      <c r="L23" s="33">
        <f ca="1">COUNTIFS(PMP!L:L,K23,PMP!AK:AK,"CERRADA")</f>
        <v>0</v>
      </c>
      <c r="M23" s="33">
        <f ca="1">COUNTIFS(PMP!L:L,K23,PMP!AK:AK,"VENCIDA")</f>
        <v>0</v>
      </c>
      <c r="N23" s="33">
        <f ca="1">COUNTIFS(PMP!L:L,K23,PMP!AK:AK,"CON TIEMPO")</f>
        <v>0</v>
      </c>
      <c r="O23" s="34">
        <f ca="1">COUNTIFS(PMP!L:L,K23,PMP!AK:AK,"CUMPLIDA")</f>
        <v>0</v>
      </c>
      <c r="P23" s="33">
        <f ca="1">COUNTIFS(PMP!L:L,K23,PMP!AK:AK,"EN REVISIÓN OCI")</f>
        <v>0</v>
      </c>
      <c r="Q23" s="37">
        <f ca="1">COUNTIFS(PMP!L:L,K23,PMP!D:D,"ABIERTA")</f>
        <v>0</v>
      </c>
      <c r="R23" s="33">
        <f>COUNTIFS(PMP!L:L,K23,PMP!AA:AA,"")</f>
        <v>3</v>
      </c>
      <c r="S23" s="41">
        <f>COUNTIFS(PMP!L:L,K23)</f>
        <v>5</v>
      </c>
    </row>
    <row r="24" spans="2:19" ht="15.75" customHeight="1">
      <c r="B24" s="39" t="s">
        <v>2163</v>
      </c>
      <c r="C24" s="33">
        <f>COUNTIFS(PMP!M:M,B24,PMP!AK:AK,"CERRADA")</f>
        <v>0</v>
      </c>
      <c r="D24" s="33">
        <f>COUNTIFS(PMP!M:M,B24,PMP!AK:AK,"VENCIDA")</f>
        <v>0</v>
      </c>
      <c r="E24" s="33">
        <f>COUNTIFS(PMP!M:M,B24,PMP!AK:AK,"CON TIEMPO")</f>
        <v>0</v>
      </c>
      <c r="F24" s="34">
        <f>COUNTIFS(PMP!M:M,B24,PMP!AK:AK,"CUMPLIDA")</f>
        <v>0</v>
      </c>
      <c r="G24" s="66">
        <f>COUNTIFS(PMP!M:M,B24,PMP!D:D,"ABIERTA")</f>
        <v>0</v>
      </c>
      <c r="H24" s="68">
        <f>COUNTIFS(PMP!M:M,B24)</f>
        <v>0</v>
      </c>
      <c r="I24" s="29"/>
      <c r="J24" s="29"/>
      <c r="K24" s="43" t="s">
        <v>2293</v>
      </c>
      <c r="L24" s="44">
        <f t="shared" ref="L24:S24" ca="1" si="0">SUM(L5:L23)</f>
        <v>1</v>
      </c>
      <c r="M24" s="44">
        <f t="shared" ca="1" si="0"/>
        <v>27</v>
      </c>
      <c r="N24" s="44">
        <f t="shared" ca="1" si="0"/>
        <v>0</v>
      </c>
      <c r="O24" s="44">
        <f t="shared" ca="1" si="0"/>
        <v>0</v>
      </c>
      <c r="P24" s="44">
        <f t="shared" ca="1" si="0"/>
        <v>0</v>
      </c>
      <c r="Q24" s="45">
        <f t="shared" ca="1" si="0"/>
        <v>76</v>
      </c>
      <c r="R24" s="44">
        <f t="shared" si="0"/>
        <v>251</v>
      </c>
      <c r="S24" s="46">
        <f t="shared" si="0"/>
        <v>701</v>
      </c>
    </row>
    <row r="25" spans="2:19" ht="15.75" customHeight="1">
      <c r="B25" s="39" t="s">
        <v>146</v>
      </c>
      <c r="C25" s="33">
        <f ca="1">COUNTIFS(PMP!M:M,B25,PMP!AK:AK,"CERRADA")</f>
        <v>0</v>
      </c>
      <c r="D25" s="33">
        <f ca="1">COUNTIFS(PMP!M:M,B25,PMP!AK:AK,"VENCIDA")</f>
        <v>0</v>
      </c>
      <c r="E25" s="33">
        <f ca="1">COUNTIFS(PMP!M:M,B25,PMP!AK:AK,"CON TIEMPO")</f>
        <v>0</v>
      </c>
      <c r="F25" s="34">
        <f ca="1">COUNTIFS(PMP!M:M,B25,PMP!AK:AK,"CUMPLIDA")</f>
        <v>0</v>
      </c>
      <c r="G25" s="66">
        <f ca="1">COUNTIFS(PMP!M:M,B25,PMP!D:D,"ABIERTA")</f>
        <v>0</v>
      </c>
      <c r="H25" s="68">
        <f>COUNTIFS(PMP!M:M,B25)</f>
        <v>3</v>
      </c>
      <c r="I25" s="29"/>
      <c r="J25" s="29"/>
      <c r="K25" s="29"/>
      <c r="L25" s="29"/>
      <c r="M25" s="29"/>
      <c r="N25" s="29"/>
      <c r="O25" s="29"/>
      <c r="P25" s="29"/>
      <c r="Q25" s="29"/>
      <c r="R25" s="29"/>
      <c r="S25" s="29"/>
    </row>
    <row r="26" spans="2:19" ht="15.75" customHeight="1">
      <c r="B26" s="39" t="s">
        <v>2168</v>
      </c>
      <c r="C26" s="33">
        <f>COUNTIFS(PMP!M:M,B26,PMP!AK:AK,"CERRADA")</f>
        <v>0</v>
      </c>
      <c r="D26" s="33">
        <f>COUNTIFS(PMP!M:M,B26,PMP!AK:AK,"VENCIDA")</f>
        <v>0</v>
      </c>
      <c r="E26" s="33">
        <f>COUNTIFS(PMP!M:M,B26,PMP!AK:AK,"CON TIEMPO")</f>
        <v>0</v>
      </c>
      <c r="F26" s="34">
        <f>COUNTIFS(PMP!M:M,B26,PMP!AK:AK,"CUMPLIDA")</f>
        <v>0</v>
      </c>
      <c r="G26" s="66">
        <f>COUNTIFS(PMP!M:M,B26,PMP!D:D,"ABIERTA")</f>
        <v>0</v>
      </c>
      <c r="H26" s="68">
        <f>COUNTIFS(PMP!M:M,B26)</f>
        <v>0</v>
      </c>
      <c r="I26" s="29"/>
      <c r="J26" s="29"/>
      <c r="K26" s="29"/>
      <c r="L26" s="29"/>
      <c r="M26" s="29"/>
      <c r="N26" s="29"/>
      <c r="O26" s="29"/>
      <c r="P26" s="29"/>
      <c r="Q26" s="29"/>
      <c r="R26" s="29"/>
      <c r="S26" s="29"/>
    </row>
    <row r="27" spans="2:19" ht="15.75" customHeight="1">
      <c r="B27" s="39" t="s">
        <v>333</v>
      </c>
      <c r="C27" s="33">
        <f ca="1">COUNTIFS(PMP!M:M,B27,PMP!AK:AK,"CERRADA")</f>
        <v>0</v>
      </c>
      <c r="D27" s="33">
        <f ca="1">COUNTIFS(PMP!M:M,B27,PMP!AK:AK,"VENCIDA")</f>
        <v>2</v>
      </c>
      <c r="E27" s="33">
        <f ca="1">COUNTIFS(PMP!M:M,B27,PMP!AK:AK,"CON TIEMPO")</f>
        <v>0</v>
      </c>
      <c r="F27" s="34">
        <f ca="1">COUNTIFS(PMP!M:M,B27,PMP!AK:AK,"CUMPLIDA")</f>
        <v>0</v>
      </c>
      <c r="G27" s="66">
        <f ca="1">COUNTIFS(PMP!M:M,B27,PMP!D:D,"ABIERTA")</f>
        <v>2</v>
      </c>
      <c r="H27" s="68">
        <f>COUNTIFS(PMP!M:M,B27)</f>
        <v>52</v>
      </c>
      <c r="I27" s="29"/>
      <c r="J27" s="29"/>
      <c r="K27" s="29"/>
      <c r="L27" s="29"/>
      <c r="M27" s="29"/>
      <c r="N27" s="29"/>
      <c r="O27" s="29"/>
      <c r="P27" s="29"/>
      <c r="Q27" s="29"/>
      <c r="R27" s="29"/>
      <c r="S27" s="29"/>
    </row>
    <row r="28" spans="2:19" ht="15.75" customHeight="1">
      <c r="B28" s="39" t="s">
        <v>2173</v>
      </c>
      <c r="C28" s="33">
        <f>COUNTIFS(PMP!M:M,B28,PMP!AK:AK,"CERRADA")</f>
        <v>0</v>
      </c>
      <c r="D28" s="33">
        <f>COUNTIFS(PMP!M:M,B28,PMP!AK:AK,"VENCIDA")</f>
        <v>0</v>
      </c>
      <c r="E28" s="33">
        <f>COUNTIFS(PMP!M:M,B28,PMP!AK:AK,"CON TIEMPO")</f>
        <v>0</v>
      </c>
      <c r="F28" s="34">
        <f>COUNTIFS(PMP!M:M,B28,PMP!AK:AK,"CUMPLIDA")</f>
        <v>0</v>
      </c>
      <c r="G28" s="66">
        <f>COUNTIFS(PMP!M:M,B28,PMP!D:D,"ABIERTA")</f>
        <v>0</v>
      </c>
      <c r="H28" s="68">
        <f>COUNTIFS(PMP!M:M,B28)</f>
        <v>0</v>
      </c>
      <c r="I28" s="29"/>
      <c r="J28" s="29"/>
      <c r="K28" s="29"/>
      <c r="L28" s="29"/>
      <c r="M28" s="29"/>
      <c r="N28" s="29"/>
      <c r="O28" s="29"/>
      <c r="P28" s="29"/>
      <c r="Q28" s="29"/>
      <c r="R28" s="29"/>
      <c r="S28" s="29"/>
    </row>
    <row r="29" spans="2:19" ht="15.75" customHeight="1">
      <c r="B29" s="42" t="s">
        <v>963</v>
      </c>
      <c r="C29" s="33">
        <f ca="1">COUNTIFS(PMP!M:M,B29,PMP!AK:AK,"CERRADA")</f>
        <v>0</v>
      </c>
      <c r="D29" s="33">
        <f ca="1">COUNTIFS(PMP!M:M,B29,PMP!AK:AK,"VENCIDA")</f>
        <v>2</v>
      </c>
      <c r="E29" s="33">
        <f ca="1">COUNTIFS(PMP!M:M,B29,PMP!AK:AK,"CON TIEMPO")</f>
        <v>0</v>
      </c>
      <c r="F29" s="34">
        <f ca="1">COUNTIFS(PMP!M:M,B29,PMP!AK:AK,"CUMPLIDA")</f>
        <v>0</v>
      </c>
      <c r="G29" s="66">
        <f ca="1">COUNTIFS(PMP!M:M,B29,PMP!D:D,"ABIERTA")</f>
        <v>2</v>
      </c>
      <c r="H29" s="68">
        <f>COUNTIFS(PMP!M:M,B29)</f>
        <v>27</v>
      </c>
      <c r="I29" s="29"/>
      <c r="J29" s="29"/>
      <c r="K29" s="29"/>
      <c r="L29" s="29"/>
      <c r="M29" s="29"/>
      <c r="N29" s="29"/>
      <c r="O29" s="29"/>
      <c r="P29" s="29"/>
      <c r="Q29" s="29"/>
      <c r="R29" s="29"/>
      <c r="S29" s="29"/>
    </row>
    <row r="30" spans="2:19" ht="15.75" customHeight="1">
      <c r="B30" s="39" t="s">
        <v>1194</v>
      </c>
      <c r="C30" s="33">
        <f ca="1">COUNTIFS(PMP!M:M,B30,PMP!AK:AK,"CERRADA")</f>
        <v>0</v>
      </c>
      <c r="D30" s="33">
        <f ca="1">COUNTIFS(PMP!M:M,B30,PMP!AK:AK,"VENCIDA")</f>
        <v>0</v>
      </c>
      <c r="E30" s="33">
        <f ca="1">COUNTIFS(PMP!M:M,B30,PMP!AK:AK,"CON TIEMPO")</f>
        <v>0</v>
      </c>
      <c r="F30" s="34">
        <f ca="1">COUNTIFS(PMP!M:M,B30,PMP!AK:AK,"CUMPLIDA")</f>
        <v>0</v>
      </c>
      <c r="G30" s="66">
        <f ca="1">COUNTIFS(PMP!M:M,B30,PMP!D:D,"ABIERTA")</f>
        <v>0</v>
      </c>
      <c r="H30" s="68">
        <f>COUNTIFS(PMP!M:M,B30)</f>
        <v>4</v>
      </c>
      <c r="I30" s="29"/>
      <c r="J30" s="29"/>
      <c r="K30" s="29"/>
      <c r="L30" s="29"/>
      <c r="M30" s="29"/>
      <c r="N30" s="29"/>
      <c r="O30" s="29"/>
      <c r="P30" s="29"/>
      <c r="Q30" s="29"/>
      <c r="R30" s="29"/>
      <c r="S30" s="29"/>
    </row>
    <row r="31" spans="2:19" ht="15.75" customHeight="1">
      <c r="B31" s="42" t="s">
        <v>973</v>
      </c>
      <c r="C31" s="33">
        <f ca="1">COUNTIFS(PMP!M:M,B31,PMP!AK:AK,"CERRADA")</f>
        <v>0</v>
      </c>
      <c r="D31" s="33">
        <f ca="1">COUNTIFS(PMP!M:M,B31,PMP!AK:AK,"VENCIDA")</f>
        <v>0</v>
      </c>
      <c r="E31" s="33">
        <f ca="1">COUNTIFS(PMP!M:M,B31,PMP!AK:AK,"CON TIEMPO")</f>
        <v>0</v>
      </c>
      <c r="F31" s="34">
        <f ca="1">COUNTIFS(PMP!M:M,B31,PMP!AK:AK,"CUMPLIDA")</f>
        <v>0</v>
      </c>
      <c r="G31" s="66">
        <f ca="1">COUNTIFS(PMP!M:M,B31,PMP!D:D,"ABIERTA")</f>
        <v>0</v>
      </c>
      <c r="H31" s="68">
        <f>COUNTIFS(PMP!M:M,B31)</f>
        <v>2</v>
      </c>
      <c r="I31" s="29"/>
      <c r="J31" s="29"/>
      <c r="K31" s="47" t="s">
        <v>2294</v>
      </c>
      <c r="L31" s="48" t="e">
        <f ca="1">SUMPRODUCT((PMP!C2:C999&lt;&gt;"")*(PMP!H2:H999="NO CONFORMIDAD")/(COUNTIFS(PMP!C2:C999,PMP!C2:C999&amp;"")+(PMP!C2:C999="")))</f>
        <v>#NAME?</v>
      </c>
      <c r="M31" s="29"/>
      <c r="N31" s="29"/>
      <c r="O31" s="49" t="s">
        <v>2295</v>
      </c>
      <c r="P31" s="29"/>
      <c r="Q31" s="29"/>
      <c r="R31" s="29"/>
      <c r="S31" s="29"/>
    </row>
    <row r="32" spans="2:19" ht="15.75" customHeight="1">
      <c r="B32" s="42" t="s">
        <v>1232</v>
      </c>
      <c r="C32" s="33">
        <f ca="1">COUNTIFS(PMP!M:M,B32,PMP!AK:AK,"CERRADA")</f>
        <v>0</v>
      </c>
      <c r="D32" s="33">
        <f ca="1">COUNTIFS(PMP!M:M,B32,PMP!AK:AK,"VENCIDA")</f>
        <v>0</v>
      </c>
      <c r="E32" s="33">
        <f ca="1">COUNTIFS(PMP!M:M,B32,PMP!AK:AK,"CON TIEMPO")</f>
        <v>0</v>
      </c>
      <c r="F32" s="34">
        <f ca="1">COUNTIFS(PMP!M:M,B32,PMP!AK:AK,"CUMPLIDA")</f>
        <v>0</v>
      </c>
      <c r="G32" s="66">
        <f ca="1">COUNTIFS(PMP!M:M,B32,PMP!D:D,"ABIERTA")</f>
        <v>0</v>
      </c>
      <c r="H32" s="68">
        <f>COUNTIFS(PMP!M:M,B32)</f>
        <v>5</v>
      </c>
      <c r="I32" s="29"/>
      <c r="J32" s="29"/>
      <c r="K32" s="47" t="s">
        <v>2296</v>
      </c>
      <c r="L32" s="48" t="e">
        <f ca="1">SUMPRODUCT((PMP!C4:C1001&lt;&gt;"")*(PMP!H4:H1001="OBSERVACIÓN")/(COUNTIFS(PMP!C4:C1001,PMP!C4:C1001&amp;"")+(PMP!C4:C1001="")))</f>
        <v>#NAME?</v>
      </c>
      <c r="M32" s="29"/>
      <c r="N32" s="29"/>
      <c r="O32" s="29"/>
      <c r="P32" s="29"/>
      <c r="Q32" s="29"/>
      <c r="R32" s="29"/>
      <c r="S32" s="29"/>
    </row>
    <row r="33" spans="2:19" ht="15.75" customHeight="1">
      <c r="B33" s="39" t="s">
        <v>434</v>
      </c>
      <c r="C33" s="33">
        <f ca="1">COUNTIFS(PMP!M:M,B33,PMP!AK:AK,"CERRADA")</f>
        <v>0</v>
      </c>
      <c r="D33" s="33">
        <f ca="1">COUNTIFS(PMP!M:M,B33,PMP!AK:AK,"VENCIDA")</f>
        <v>0</v>
      </c>
      <c r="E33" s="33">
        <f ca="1">COUNTIFS(PMP!M:M,B33,PMP!AK:AK,"CON TIEMPO")</f>
        <v>0</v>
      </c>
      <c r="F33" s="34">
        <f ca="1">COUNTIFS(PMP!M:M,B33,PMP!AK:AK,"CUMPLIDA")</f>
        <v>0</v>
      </c>
      <c r="G33" s="66">
        <f ca="1">COUNTIFS(PMP!M:M,B33,PMP!D:D,"ABIERTA")</f>
        <v>0</v>
      </c>
      <c r="H33" s="68">
        <f>COUNTIFS(PMP!M:M,B33)</f>
        <v>5</v>
      </c>
      <c r="I33" s="29"/>
      <c r="J33" s="29"/>
      <c r="K33" s="47"/>
      <c r="L33" s="48"/>
      <c r="M33" s="29"/>
      <c r="N33" s="29"/>
      <c r="O33" s="30" t="s">
        <v>2288</v>
      </c>
      <c r="P33" s="29"/>
      <c r="Q33" s="29"/>
      <c r="R33" s="29"/>
      <c r="S33" s="29"/>
    </row>
    <row r="34" spans="2:19" ht="60">
      <c r="B34" s="39" t="s">
        <v>1225</v>
      </c>
      <c r="C34" s="33">
        <f ca="1">COUNTIFS(PMP!M:M,B34,PMP!AK:AK,"CERRADA")</f>
        <v>0</v>
      </c>
      <c r="D34" s="33">
        <f ca="1">COUNTIFS(PMP!M:M,B34,PMP!AK:AK,"VENCIDA")</f>
        <v>0</v>
      </c>
      <c r="E34" s="33">
        <f ca="1">COUNTIFS(PMP!M:M,B34,PMP!AK:AK,"CON TIEMPO")</f>
        <v>0</v>
      </c>
      <c r="F34" s="34">
        <f ca="1">COUNTIFS(PMP!M:M,B34,PMP!AK:AK,"CUMPLIDA")</f>
        <v>0</v>
      </c>
      <c r="G34" s="66">
        <f ca="1">COUNTIFS(PMP!M:M,B34,PMP!D:D,"ABIERTA")</f>
        <v>0</v>
      </c>
      <c r="H34" s="68">
        <f>COUNTIFS(PMP!M:M,B34)</f>
        <v>9</v>
      </c>
      <c r="I34" s="29"/>
      <c r="J34" s="29"/>
      <c r="K34" s="50" t="s">
        <v>2297</v>
      </c>
      <c r="L34" s="51">
        <f ca="1">COUNTIF(PMP!C3:C1000, "&lt;&gt;")</f>
        <v>701</v>
      </c>
      <c r="M34" s="29"/>
      <c r="N34" s="29"/>
      <c r="O34" s="30" t="s">
        <v>2289</v>
      </c>
      <c r="P34" s="52"/>
      <c r="Q34" s="29"/>
      <c r="R34" s="29"/>
      <c r="S34" s="29"/>
    </row>
    <row r="35" spans="2:19" ht="15">
      <c r="B35" s="39" t="s">
        <v>1822</v>
      </c>
      <c r="C35" s="33">
        <f ca="1">COUNTIFS(PMP!M:M,B35,PMP!AK:AK,"CERRADA")</f>
        <v>0</v>
      </c>
      <c r="D35" s="33">
        <f ca="1">COUNTIFS(PMP!M:M,B35,PMP!AK:AK,"VENCIDA")</f>
        <v>0</v>
      </c>
      <c r="E35" s="33">
        <f ca="1">COUNTIFS(PMP!M:M,B35,PMP!AK:AK,"CON TIEMPO")</f>
        <v>0</v>
      </c>
      <c r="F35" s="34">
        <f ca="1">COUNTIFS(PMP!M:M,B35,PMP!AK:AK,"CUMPLIDA")</f>
        <v>0</v>
      </c>
      <c r="G35" s="66">
        <f ca="1">COUNTIFS(PMP!M:M,B35,PMP!D:D,"ABIERTA")</f>
        <v>0</v>
      </c>
      <c r="H35" s="68">
        <f>COUNTIFS(PMP!M:M,B35)</f>
        <v>2</v>
      </c>
      <c r="I35" s="29"/>
      <c r="J35" s="29"/>
      <c r="K35" s="29"/>
      <c r="L35" s="29"/>
      <c r="M35" s="29"/>
      <c r="N35" s="29"/>
      <c r="O35" s="30" t="s">
        <v>2290</v>
      </c>
      <c r="P35" s="29"/>
      <c r="Q35" s="29"/>
      <c r="R35" s="29"/>
      <c r="S35" s="29"/>
    </row>
    <row r="36" spans="2:19" ht="45">
      <c r="B36" s="39" t="s">
        <v>580</v>
      </c>
      <c r="C36" s="33">
        <f ca="1">COUNTIFS(PMP!M:M,B36,PMP!AK:AK,"CERRADA")</f>
        <v>0</v>
      </c>
      <c r="D36" s="33">
        <f ca="1">COUNTIFS(PMP!M:M,B36,PMP!AK:AK,"VENCIDA")</f>
        <v>0</v>
      </c>
      <c r="E36" s="33">
        <f ca="1">COUNTIFS(PMP!M:M,B36,PMP!AK:AK,"CON TIEMPO")</f>
        <v>0</v>
      </c>
      <c r="F36" s="34">
        <f ca="1">COUNTIFS(PMP!M:M,B36,PMP!AK:AK,"CUMPLIDA")</f>
        <v>0</v>
      </c>
      <c r="G36" s="66">
        <f ca="1">COUNTIFS(PMP!M:M,B36,PMP!D:D,"ABIERTA")</f>
        <v>0</v>
      </c>
      <c r="H36" s="68">
        <f>COUNTIFS(PMP!M:M,B36)</f>
        <v>4</v>
      </c>
      <c r="I36" s="29"/>
      <c r="J36" s="29"/>
      <c r="K36" s="29"/>
      <c r="L36" s="29"/>
      <c r="M36" s="29"/>
      <c r="N36" s="29"/>
      <c r="O36" s="30" t="s">
        <v>2291</v>
      </c>
      <c r="P36" s="29"/>
      <c r="Q36" s="29"/>
      <c r="R36" s="29"/>
      <c r="S36" s="29"/>
    </row>
    <row r="37" spans="2:19" ht="15">
      <c r="B37" s="39" t="s">
        <v>2186</v>
      </c>
      <c r="C37" s="33">
        <f>COUNTIFS(PMP!M:M,B37,PMP!AK:AK,"CERRADA")</f>
        <v>0</v>
      </c>
      <c r="D37" s="33">
        <f>COUNTIFS(PMP!M:M,B37,PMP!AK:AK,"VENCIDA")</f>
        <v>0</v>
      </c>
      <c r="E37" s="33">
        <f>COUNTIFS(PMP!M:M,B37,PMP!AK:AK,"CON TIEMPO")</f>
        <v>0</v>
      </c>
      <c r="F37" s="34">
        <f>COUNTIFS(PMP!M:M,B37,PMP!AK:AK,"CUMPLIDA")</f>
        <v>0</v>
      </c>
      <c r="G37" s="66">
        <f>COUNTIFS(PMP!M:M,B37,PMP!D:D,"ABIERTA")</f>
        <v>0</v>
      </c>
      <c r="H37" s="68">
        <f>COUNTIFS(PMP!M:M,B37)</f>
        <v>0</v>
      </c>
      <c r="I37" s="29"/>
      <c r="J37" s="29"/>
      <c r="K37" s="29"/>
      <c r="L37" s="29"/>
      <c r="M37" s="29"/>
      <c r="N37" s="29"/>
      <c r="O37" s="29"/>
      <c r="P37" s="29"/>
      <c r="Q37" s="29"/>
      <c r="R37" s="29"/>
      <c r="S37" s="29"/>
    </row>
    <row r="38" spans="2:19" ht="15">
      <c r="B38" s="39" t="s">
        <v>1820</v>
      </c>
      <c r="C38" s="33">
        <f ca="1">COUNTIFS(PMP!M:M,B38,PMP!AK:AK,"CERRADA")</f>
        <v>0</v>
      </c>
      <c r="D38" s="33">
        <f ca="1">COUNTIFS(PMP!M:M,B38,PMP!AK:AK,"VENCIDA")</f>
        <v>1</v>
      </c>
      <c r="E38" s="33">
        <f ca="1">COUNTIFS(PMP!M:M,B38,PMP!AK:AK,"CON TIEMPO")</f>
        <v>0</v>
      </c>
      <c r="F38" s="34">
        <f ca="1">COUNTIFS(PMP!M:M,B38,PMP!AK:AK,"CUMPLIDA")</f>
        <v>0</v>
      </c>
      <c r="G38" s="66">
        <f ca="1">COUNTIFS(PMP!M:M,B38,PMP!D:D,"ABIERTA")</f>
        <v>1</v>
      </c>
      <c r="H38" s="68">
        <f>COUNTIFS(PMP!M:M,B38)</f>
        <v>4</v>
      </c>
      <c r="I38" s="29"/>
      <c r="J38" s="29"/>
      <c r="K38" s="29"/>
      <c r="L38" s="29"/>
      <c r="M38" s="29"/>
      <c r="N38" s="29"/>
      <c r="O38" s="29"/>
      <c r="P38" s="29"/>
      <c r="Q38" s="29"/>
      <c r="R38" s="29"/>
      <c r="S38" s="29"/>
    </row>
    <row r="39" spans="2:19" ht="15">
      <c r="B39" s="39" t="s">
        <v>2189</v>
      </c>
      <c r="C39" s="33">
        <f>COUNTIFS(PMP!M:M,B39,PMP!AK:AK,"CERRADA")</f>
        <v>0</v>
      </c>
      <c r="D39" s="33">
        <f>COUNTIFS(PMP!M:M,B39,PMP!AK:AK,"VENCIDA")</f>
        <v>0</v>
      </c>
      <c r="E39" s="33">
        <f>COUNTIFS(PMP!M:M,B39,PMP!AK:AK,"CON TIEMPO")</f>
        <v>0</v>
      </c>
      <c r="F39" s="34">
        <f>COUNTIFS(PMP!M:M,B39,PMP!AK:AK,"CUMPLIDA")</f>
        <v>0</v>
      </c>
      <c r="G39" s="66">
        <f>COUNTIFS(PMP!M:M,B39,PMP!D:D,"ABIERTA")</f>
        <v>0</v>
      </c>
      <c r="H39" s="68">
        <f>COUNTIFS(PMP!M:M,B39)</f>
        <v>0</v>
      </c>
      <c r="I39" s="29"/>
      <c r="J39" s="29"/>
      <c r="K39" s="29"/>
      <c r="L39" s="29"/>
      <c r="M39" s="29"/>
      <c r="N39" s="29"/>
      <c r="O39" s="29"/>
      <c r="P39" s="29"/>
      <c r="Q39" s="29"/>
      <c r="R39" s="29"/>
      <c r="S39" s="29"/>
    </row>
    <row r="40" spans="2:19" ht="15">
      <c r="B40" s="39" t="s">
        <v>1671</v>
      </c>
      <c r="C40" s="33">
        <f ca="1">COUNTIFS(PMP!M:M,B40,PMP!AK:AK,"CERRADA")</f>
        <v>0</v>
      </c>
      <c r="D40" s="33">
        <f ca="1">COUNTIFS(PMP!M:M,B40,PMP!AK:AK,"VENCIDA")</f>
        <v>0</v>
      </c>
      <c r="E40" s="33">
        <f ca="1">COUNTIFS(PMP!M:M,B40,PMP!AK:AK,"CON TIEMPO")</f>
        <v>0</v>
      </c>
      <c r="F40" s="34">
        <f ca="1">COUNTIFS(PMP!M:M,B40,PMP!AK:AK,"CUMPLIDA")</f>
        <v>0</v>
      </c>
      <c r="G40" s="66">
        <f ca="1">COUNTIFS(PMP!M:M,B40,PMP!D:D,"ABIERTA")</f>
        <v>0</v>
      </c>
      <c r="H40" s="68">
        <f>COUNTIFS(PMP!M:M,B40)</f>
        <v>9</v>
      </c>
      <c r="I40" s="29"/>
      <c r="J40" s="29"/>
      <c r="K40" s="29"/>
      <c r="L40" s="29"/>
      <c r="M40" s="29"/>
      <c r="N40" s="29"/>
      <c r="O40" s="29"/>
      <c r="P40" s="29"/>
      <c r="Q40" s="29"/>
      <c r="R40" s="29"/>
      <c r="S40" s="29"/>
    </row>
    <row r="41" spans="2:19" ht="15">
      <c r="B41" s="39" t="s">
        <v>2192</v>
      </c>
      <c r="C41" s="33">
        <f>COUNTIFS(PMP!M:M,B41,PMP!AK:AK,"CERRADA")</f>
        <v>0</v>
      </c>
      <c r="D41" s="33">
        <f>COUNTIFS(PMP!M:M,B41,PMP!AK:AK,"VENCIDA")</f>
        <v>0</v>
      </c>
      <c r="E41" s="33">
        <f>COUNTIFS(PMP!M:M,B41,PMP!AK:AK,"CON TIEMPO")</f>
        <v>0</v>
      </c>
      <c r="F41" s="34">
        <f>COUNTIFS(PMP!M:M,B41,PMP!AK:AK,"CUMPLIDA")</f>
        <v>0</v>
      </c>
      <c r="G41" s="66">
        <f>COUNTIFS(PMP!M:M,B41,PMP!D:D,"ABIERTA")</f>
        <v>0</v>
      </c>
      <c r="H41" s="68">
        <f>COUNTIFS(PMP!M:M,B41)</f>
        <v>0</v>
      </c>
      <c r="I41" s="29"/>
      <c r="J41" s="29"/>
      <c r="K41" s="29"/>
      <c r="L41" s="29"/>
      <c r="M41" s="29"/>
      <c r="N41" s="29"/>
      <c r="O41" s="29"/>
      <c r="P41" s="29"/>
      <c r="Q41" s="29"/>
      <c r="R41" s="29"/>
      <c r="S41" s="29"/>
    </row>
    <row r="42" spans="2:19" ht="30">
      <c r="B42" s="39" t="s">
        <v>2194</v>
      </c>
      <c r="C42" s="33">
        <f>COUNTIFS(PMP!M:M,B42,PMP!AK:AK,"CERRADA")</f>
        <v>0</v>
      </c>
      <c r="D42" s="33">
        <f>COUNTIFS(PMP!M:M,B42,PMP!AK:AK,"VENCIDA")</f>
        <v>0</v>
      </c>
      <c r="E42" s="33">
        <f>COUNTIFS(PMP!M:M,B42,PMP!AK:AK,"CON TIEMPO")</f>
        <v>0</v>
      </c>
      <c r="F42" s="34">
        <f>COUNTIFS(PMP!M:M,B42,PMP!AK:AK,"CUMPLIDA")</f>
        <v>0</v>
      </c>
      <c r="G42" s="66">
        <f>COUNTIFS(PMP!M:M,B42,PMP!D:D,"ABIERTA")</f>
        <v>0</v>
      </c>
      <c r="H42" s="68">
        <f>COUNTIFS(PMP!M:M,B42)</f>
        <v>0</v>
      </c>
      <c r="I42" s="29"/>
      <c r="J42" s="29"/>
      <c r="K42" s="29"/>
      <c r="L42" s="29"/>
      <c r="M42" s="29"/>
      <c r="N42" s="29"/>
      <c r="O42" s="29"/>
      <c r="P42" s="29"/>
      <c r="Q42" s="29"/>
      <c r="R42" s="29"/>
      <c r="S42" s="29"/>
    </row>
    <row r="43" spans="2:19" ht="15">
      <c r="B43" s="39" t="s">
        <v>2196</v>
      </c>
      <c r="C43" s="33">
        <f>COUNTIFS(PMP!M:M,B43,PMP!AK:AK,"CERRADA")</f>
        <v>0</v>
      </c>
      <c r="D43" s="33">
        <f>COUNTIFS(PMP!M:M,B43,PMP!AK:AK,"VENCIDA")</f>
        <v>0</v>
      </c>
      <c r="E43" s="33">
        <f>COUNTIFS(PMP!M:M,B43,PMP!AK:AK,"CON TIEMPO")</f>
        <v>0</v>
      </c>
      <c r="F43" s="34">
        <f>COUNTIFS(PMP!M:M,B43,PMP!AK:AK,"CUMPLIDA")</f>
        <v>0</v>
      </c>
      <c r="G43" s="66">
        <f>COUNTIFS(PMP!M:M,B43,PMP!D:D,"ABIERTA")</f>
        <v>0</v>
      </c>
      <c r="H43" s="68">
        <f>COUNTIFS(PMP!M:M,B43)</f>
        <v>0</v>
      </c>
      <c r="I43" s="29"/>
      <c r="J43" s="29"/>
      <c r="K43" s="29"/>
      <c r="L43" s="29"/>
      <c r="M43" s="29"/>
      <c r="N43" s="29"/>
      <c r="O43" s="29"/>
      <c r="P43" s="29"/>
      <c r="Q43" s="29"/>
      <c r="R43" s="29"/>
      <c r="S43" s="29"/>
    </row>
    <row r="44" spans="2:19" ht="30">
      <c r="B44" s="39" t="s">
        <v>95</v>
      </c>
      <c r="C44" s="33">
        <f ca="1">COUNTIFS(PMP!M:M,B44,PMP!AK:AK,"CERRADA")</f>
        <v>0</v>
      </c>
      <c r="D44" s="33">
        <f ca="1">COUNTIFS(PMP!M:M,B44,PMP!AK:AK,"VENCIDA")</f>
        <v>0</v>
      </c>
      <c r="E44" s="33">
        <f ca="1">COUNTIFS(PMP!M:M,B44,PMP!AK:AK,"CON TIEMPO")</f>
        <v>0</v>
      </c>
      <c r="F44" s="34">
        <f ca="1">COUNTIFS(PMP!M:M,B44,PMP!AK:AK,"CUMPLIDA")</f>
        <v>0</v>
      </c>
      <c r="G44" s="66">
        <f ca="1">COUNTIFS(PMP!M:M,B44,PMP!D:D,"ABIERTA")</f>
        <v>0</v>
      </c>
      <c r="H44" s="68">
        <f>COUNTIFS(PMP!M:M,B44)</f>
        <v>4</v>
      </c>
      <c r="I44" s="29"/>
      <c r="J44" s="29"/>
      <c r="K44" s="29"/>
      <c r="L44" s="29"/>
      <c r="M44" s="29"/>
      <c r="N44" s="29"/>
      <c r="O44" s="29"/>
      <c r="P44" s="29"/>
      <c r="Q44" s="29"/>
      <c r="R44" s="29"/>
      <c r="S44" s="29"/>
    </row>
    <row r="45" spans="2:19" ht="15">
      <c r="B45" s="39" t="s">
        <v>708</v>
      </c>
      <c r="C45" s="33">
        <f ca="1">COUNTIFS(PMP!M:M,B45,PMP!AK:AK,"CERRADA")</f>
        <v>0</v>
      </c>
      <c r="D45" s="33">
        <f ca="1">COUNTIFS(PMP!M:M,B45,PMP!AK:AK,"VENCIDA")</f>
        <v>0</v>
      </c>
      <c r="E45" s="33">
        <f ca="1">COUNTIFS(PMP!M:M,B45,PMP!AK:AK,"CON TIEMPO")</f>
        <v>0</v>
      </c>
      <c r="F45" s="34">
        <f ca="1">COUNTIFS(PMP!M:M,B45,PMP!AK:AK,"CUMPLIDA")</f>
        <v>0</v>
      </c>
      <c r="G45" s="66">
        <f ca="1">COUNTIFS(PMP!M:M,B45,PMP!D:D,"ABIERTA")</f>
        <v>0</v>
      </c>
      <c r="H45" s="68">
        <f>COUNTIFS(PMP!M:M,B45)</f>
        <v>4</v>
      </c>
      <c r="I45" s="29"/>
      <c r="J45" s="29"/>
      <c r="K45" s="29"/>
      <c r="L45" s="29"/>
      <c r="M45" s="29"/>
      <c r="N45" s="29"/>
      <c r="O45" s="29"/>
      <c r="P45" s="29"/>
      <c r="Q45" s="29"/>
      <c r="R45" s="29"/>
      <c r="S45" s="29"/>
    </row>
    <row r="46" spans="2:19" ht="15">
      <c r="B46" s="39" t="s">
        <v>2200</v>
      </c>
      <c r="C46" s="33">
        <f>COUNTIFS(PMP!M:M,B46,PMP!AK:AK,"CERRADA")</f>
        <v>0</v>
      </c>
      <c r="D46" s="33">
        <f>COUNTIFS(PMP!M:M,B46,PMP!AK:AK,"VENCIDA")</f>
        <v>0</v>
      </c>
      <c r="E46" s="33">
        <f>COUNTIFS(PMP!M:M,B46,PMP!AK:AK,"CON TIEMPO")</f>
        <v>0</v>
      </c>
      <c r="F46" s="34">
        <f>COUNTIFS(PMP!M:M,B46,PMP!AK:AK,"CUMPLIDA")</f>
        <v>0</v>
      </c>
      <c r="G46" s="66">
        <f>COUNTIFS(PMP!M:M,B46,PMP!D:D,"ABIERTA")</f>
        <v>0</v>
      </c>
      <c r="H46" s="68">
        <f>COUNTIFS(PMP!M:M,B46)</f>
        <v>0</v>
      </c>
      <c r="I46" s="29"/>
      <c r="J46" s="29"/>
      <c r="K46" s="29"/>
      <c r="L46" s="29"/>
      <c r="M46" s="29"/>
      <c r="N46" s="29"/>
      <c r="O46" s="29"/>
      <c r="P46" s="29"/>
      <c r="Q46" s="29"/>
      <c r="R46" s="29"/>
      <c r="S46" s="29"/>
    </row>
    <row r="47" spans="2:19" ht="15">
      <c r="B47" s="39" t="s">
        <v>2202</v>
      </c>
      <c r="C47" s="33">
        <f>COUNTIFS(PMP!M:M,B47,PMP!AK:AK,"CERRADA")</f>
        <v>0</v>
      </c>
      <c r="D47" s="33">
        <f>COUNTIFS(PMP!M:M,B47,PMP!AK:AK,"VENCIDA")</f>
        <v>0</v>
      </c>
      <c r="E47" s="33">
        <f>COUNTIFS(PMP!M:M,B47,PMP!AK:AK,"CON TIEMPO")</f>
        <v>0</v>
      </c>
      <c r="F47" s="34">
        <f>COUNTIFS(PMP!M:M,B47,PMP!AK:AK,"CUMPLIDA")</f>
        <v>0</v>
      </c>
      <c r="G47" s="66">
        <f>COUNTIFS(PMP!M:M,B47,PMP!D:D,"ABIERTA")</f>
        <v>0</v>
      </c>
      <c r="H47" s="68">
        <f>COUNTIFS(PMP!M:M,B47)</f>
        <v>0</v>
      </c>
      <c r="I47" s="29"/>
      <c r="J47" s="29"/>
      <c r="K47" s="29"/>
      <c r="L47" s="29"/>
      <c r="M47" s="29"/>
      <c r="N47" s="29"/>
      <c r="O47" s="29"/>
      <c r="P47" s="29"/>
      <c r="Q47" s="29"/>
      <c r="R47" s="29"/>
      <c r="S47" s="29"/>
    </row>
    <row r="48" spans="2:19" ht="15">
      <c r="B48" s="39" t="s">
        <v>1704</v>
      </c>
      <c r="C48" s="33">
        <f>COUNTIFS(PMP!M:M,B48,PMP!AK:AK,"CERRADA")</f>
        <v>0</v>
      </c>
      <c r="D48" s="33">
        <f>COUNTIFS(PMP!M:M,B48,PMP!AK:AK,"VENCIDA")</f>
        <v>2</v>
      </c>
      <c r="E48" s="33">
        <f>COUNTIFS(PMP!M:M,B48,PMP!AK:AK,"CON TIEMPO")</f>
        <v>0</v>
      </c>
      <c r="F48" s="34">
        <f>COUNTIFS(PMP!M:M,B48,PMP!AK:AK,"CUMPLIDA")</f>
        <v>0</v>
      </c>
      <c r="G48" s="66">
        <f>COUNTIFS(PMP!M:M,B48,PMP!D:D,"ABIERTA")</f>
        <v>2</v>
      </c>
      <c r="H48" s="68">
        <f>COUNTIFS(PMP!M:M,B48)</f>
        <v>2</v>
      </c>
      <c r="I48" s="29"/>
      <c r="J48" s="29"/>
      <c r="K48" s="29"/>
      <c r="L48" s="29"/>
      <c r="M48" s="29"/>
      <c r="N48" s="29"/>
      <c r="O48" s="29"/>
      <c r="P48" s="29"/>
      <c r="Q48" s="29"/>
      <c r="R48" s="29"/>
      <c r="S48" s="29"/>
    </row>
    <row r="49" spans="2:19" ht="15">
      <c r="B49" s="39" t="s">
        <v>1429</v>
      </c>
      <c r="C49" s="33">
        <f ca="1">COUNTIFS(PMP!M:M,B49,PMP!AK:AK,"CERRADA")</f>
        <v>0</v>
      </c>
      <c r="D49" s="33">
        <f ca="1">COUNTIFS(PMP!M:M,B49,PMP!AK:AK,"VENCIDA")</f>
        <v>1</v>
      </c>
      <c r="E49" s="33">
        <f ca="1">COUNTIFS(PMP!M:M,B49,PMP!AK:AK,"CON TIEMPO")</f>
        <v>0</v>
      </c>
      <c r="F49" s="34">
        <f ca="1">COUNTIFS(PMP!M:M,B49,PMP!AK:AK,"CUMPLIDA")</f>
        <v>0</v>
      </c>
      <c r="G49" s="66">
        <f>COUNTIFS(PMP!M:M,B49,PMP!D:D,"ABIERTA")</f>
        <v>2</v>
      </c>
      <c r="H49" s="68">
        <f>COUNTIFS(PMP!M:M,B49)</f>
        <v>2</v>
      </c>
      <c r="I49" s="29"/>
      <c r="J49" s="29"/>
      <c r="K49" s="29"/>
      <c r="L49" s="29"/>
      <c r="M49" s="29"/>
      <c r="N49" s="29"/>
      <c r="O49" s="29"/>
      <c r="P49" s="29"/>
      <c r="Q49" s="29"/>
      <c r="R49" s="29"/>
      <c r="S49" s="29"/>
    </row>
    <row r="50" spans="2:19" ht="15">
      <c r="B50" s="39" t="s">
        <v>153</v>
      </c>
      <c r="C50" s="33">
        <f ca="1">COUNTIFS(PMP!M:M,B50,PMP!AK:AK,"CERRADA")</f>
        <v>0</v>
      </c>
      <c r="D50" s="33">
        <f ca="1">COUNTIFS(PMP!M:M,B50,PMP!AK:AK,"VENCIDA")</f>
        <v>0</v>
      </c>
      <c r="E50" s="33">
        <f ca="1">COUNTIFS(PMP!M:M,B50,PMP!AK:AK,"CON TIEMPO")</f>
        <v>0</v>
      </c>
      <c r="F50" s="34">
        <f ca="1">COUNTIFS(PMP!M:M,B50,PMP!AK:AK,"CUMPLIDA")</f>
        <v>0</v>
      </c>
      <c r="G50" s="66">
        <f ca="1">COUNTIFS(PMP!M:M,B50,PMP!D:D,"ABIERTA")</f>
        <v>0</v>
      </c>
      <c r="H50" s="68">
        <f>COUNTIFS(PMP!M:M,B50)</f>
        <v>4</v>
      </c>
      <c r="I50" s="29"/>
      <c r="J50" s="29"/>
      <c r="K50" s="29"/>
      <c r="L50" s="29"/>
      <c r="M50" s="29"/>
      <c r="N50" s="29"/>
      <c r="O50" s="29"/>
      <c r="P50" s="29"/>
      <c r="Q50" s="29"/>
      <c r="R50" s="29"/>
      <c r="S50" s="29"/>
    </row>
    <row r="51" spans="2:19" ht="15">
      <c r="B51" s="39" t="s">
        <v>1596</v>
      </c>
      <c r="C51" s="33">
        <f ca="1">COUNTIFS(PMP!M:M,B51,PMP!AK:AK,"CERRADA")</f>
        <v>0</v>
      </c>
      <c r="D51" s="33">
        <f ca="1">COUNTIFS(PMP!M:M,B51,PMP!AK:AK,"VENCIDA")</f>
        <v>0</v>
      </c>
      <c r="E51" s="33">
        <f ca="1">COUNTIFS(PMP!M:M,B51,PMP!AK:AK,"CON TIEMPO")</f>
        <v>0</v>
      </c>
      <c r="F51" s="34">
        <f ca="1">COUNTIFS(PMP!M:M,B51,PMP!AK:AK,"CUMPLIDA")</f>
        <v>0</v>
      </c>
      <c r="G51" s="66">
        <f ca="1">COUNTIFS(PMP!M:M,B51,PMP!D:D,"ABIERTA")</f>
        <v>0</v>
      </c>
      <c r="H51" s="68">
        <f>COUNTIFS(PMP!M:M,B51)</f>
        <v>2</v>
      </c>
      <c r="I51" s="29"/>
      <c r="J51" s="29"/>
      <c r="K51" s="29"/>
      <c r="L51" s="29"/>
      <c r="M51" s="29"/>
      <c r="N51" s="29"/>
      <c r="O51" s="29"/>
      <c r="P51" s="29"/>
      <c r="Q51" s="29"/>
      <c r="R51" s="29"/>
      <c r="S51" s="29"/>
    </row>
    <row r="52" spans="2:19" ht="30">
      <c r="B52" s="39" t="s">
        <v>2208</v>
      </c>
      <c r="C52" s="33">
        <f>COUNTIFS(PMP!M:M,B52,PMP!AK:AK,"CERRADA")</f>
        <v>0</v>
      </c>
      <c r="D52" s="33">
        <f>COUNTIFS(PMP!M:M,B52,PMP!AK:AK,"VENCIDA")</f>
        <v>0</v>
      </c>
      <c r="E52" s="33">
        <f>COUNTIFS(PMP!M:M,B52,PMP!AK:AK,"CON TIEMPO")</f>
        <v>0</v>
      </c>
      <c r="F52" s="34">
        <f>COUNTIFS(PMP!M:M,B52,PMP!AK:AK,"CUMPLIDA")</f>
        <v>0</v>
      </c>
      <c r="G52" s="66">
        <f>COUNTIFS(PMP!M:M,B52,PMP!D:D,"ABIERTA")</f>
        <v>0</v>
      </c>
      <c r="H52" s="68">
        <f>COUNTIFS(PMP!M:M,B52)</f>
        <v>0</v>
      </c>
      <c r="I52" s="29"/>
      <c r="J52" s="29"/>
      <c r="K52" s="29"/>
      <c r="L52" s="29"/>
      <c r="M52" s="29"/>
      <c r="N52" s="29"/>
      <c r="O52" s="29"/>
      <c r="P52" s="29"/>
      <c r="Q52" s="29"/>
      <c r="R52" s="29"/>
      <c r="S52" s="29"/>
    </row>
    <row r="53" spans="2:19" ht="15">
      <c r="B53" s="39" t="s">
        <v>2210</v>
      </c>
      <c r="C53" s="33">
        <f>COUNTIFS(PMP!M:M,B53,PMP!AK:AK,"CERRADA")</f>
        <v>0</v>
      </c>
      <c r="D53" s="33">
        <f>COUNTIFS(PMP!M:M,B53,PMP!AK:AK,"VENCIDA")</f>
        <v>0</v>
      </c>
      <c r="E53" s="33">
        <f>COUNTIFS(PMP!M:M,B53,PMP!AK:AK,"CON TIEMPO")</f>
        <v>0</v>
      </c>
      <c r="F53" s="34">
        <f>COUNTIFS(PMP!M:M,B53,PMP!AK:AK,"CUMPLIDA")</f>
        <v>0</v>
      </c>
      <c r="G53" s="66">
        <f>COUNTIFS(PMP!M:M,B53,PMP!D:D,"ABIERTA")</f>
        <v>0</v>
      </c>
      <c r="H53" s="68">
        <f>COUNTIFS(PMP!M:M,B53)</f>
        <v>0</v>
      </c>
      <c r="I53" s="29"/>
      <c r="J53" s="29"/>
      <c r="K53" s="29"/>
      <c r="L53" s="29"/>
      <c r="M53" s="29"/>
      <c r="N53" s="29"/>
      <c r="O53" s="29"/>
      <c r="P53" s="29"/>
      <c r="Q53" s="29"/>
      <c r="R53" s="29"/>
      <c r="S53" s="29"/>
    </row>
    <row r="54" spans="2:19" ht="15">
      <c r="B54" s="39" t="s">
        <v>1987</v>
      </c>
      <c r="C54" s="33">
        <f ca="1">COUNTIFS(PMP!M:M,B54,PMP!AK:AK,"CERRADA")</f>
        <v>0</v>
      </c>
      <c r="D54" s="33">
        <f ca="1">COUNTIFS(PMP!M:M,B54,PMP!AK:AK,"VENCIDA")</f>
        <v>0</v>
      </c>
      <c r="E54" s="33">
        <f ca="1">COUNTIFS(PMP!M:M,B54,PMP!AK:AK,"CON TIEMPO")</f>
        <v>0</v>
      </c>
      <c r="F54" s="34">
        <f ca="1">COUNTIFS(PMP!M:M,B54,PMP!AK:AK,"CUMPLIDA")</f>
        <v>0</v>
      </c>
      <c r="G54" s="66">
        <f>COUNTIFS(PMP!M:M,B54,PMP!D:D,"ABIERTA")</f>
        <v>4</v>
      </c>
      <c r="H54" s="68">
        <f>COUNTIFS(PMP!M:M,B54)</f>
        <v>4</v>
      </c>
      <c r="I54" s="29"/>
      <c r="J54" s="29"/>
      <c r="K54" s="29"/>
      <c r="L54" s="29"/>
      <c r="M54" s="29"/>
      <c r="N54" s="29"/>
      <c r="O54" s="29"/>
      <c r="P54" s="29"/>
      <c r="Q54" s="29"/>
      <c r="R54" s="29"/>
      <c r="S54" s="29"/>
    </row>
    <row r="55" spans="2:19" ht="15">
      <c r="B55" s="39" t="s">
        <v>2213</v>
      </c>
      <c r="C55" s="33">
        <f>COUNTIFS(PMP!M:M,B55,PMP!AK:AK,"CERRADA")</f>
        <v>0</v>
      </c>
      <c r="D55" s="33">
        <f>COUNTIFS(PMP!M:M,B55,PMP!AK:AK,"VENCIDA")</f>
        <v>0</v>
      </c>
      <c r="E55" s="33">
        <f>COUNTIFS(PMP!M:M,B55,PMP!AK:AK,"CON TIEMPO")</f>
        <v>0</v>
      </c>
      <c r="F55" s="34">
        <f>COUNTIFS(PMP!M:M,B55,PMP!AK:AK,"CUMPLIDA")</f>
        <v>0</v>
      </c>
      <c r="G55" s="66">
        <f>COUNTIFS(PMP!M:M,B55,PMP!D:D,"ABIERTA")</f>
        <v>0</v>
      </c>
      <c r="H55" s="68">
        <f>COUNTIFS(PMP!M:M,B55)</f>
        <v>0</v>
      </c>
      <c r="I55" s="29"/>
      <c r="J55" s="29"/>
      <c r="K55" s="29"/>
      <c r="L55" s="29"/>
      <c r="M55" s="29"/>
      <c r="N55" s="29"/>
      <c r="O55" s="29"/>
      <c r="P55" s="29"/>
      <c r="Q55" s="29"/>
      <c r="R55" s="29"/>
      <c r="S55" s="29"/>
    </row>
    <row r="56" spans="2:19" ht="15">
      <c r="B56" s="39" t="s">
        <v>2215</v>
      </c>
      <c r="C56" s="33">
        <f>COUNTIFS(PMP!M:M,B56,PMP!AK:AK,"CERRADA")</f>
        <v>0</v>
      </c>
      <c r="D56" s="33">
        <f>COUNTIFS(PMP!M:M,B56,PMP!AK:AK,"VENCIDA")</f>
        <v>0</v>
      </c>
      <c r="E56" s="33">
        <f>COUNTIFS(PMP!M:M,B56,PMP!AK:AK,"CON TIEMPO")</f>
        <v>0</v>
      </c>
      <c r="F56" s="34">
        <f>COUNTIFS(PMP!M:M,B56,PMP!AK:AK,"CUMPLIDA")</f>
        <v>0</v>
      </c>
      <c r="G56" s="66">
        <f>COUNTIFS(PMP!M:M,B56,PMP!D:D,"ABIERTA")</f>
        <v>0</v>
      </c>
      <c r="H56" s="68">
        <f>COUNTIFS(PMP!M:M,B56)</f>
        <v>0</v>
      </c>
      <c r="I56" s="29"/>
      <c r="J56" s="29"/>
      <c r="K56" s="29"/>
      <c r="L56" s="29"/>
      <c r="M56" s="29"/>
      <c r="N56" s="29"/>
      <c r="O56" s="29"/>
      <c r="P56" s="29"/>
      <c r="Q56" s="29"/>
      <c r="R56" s="29"/>
      <c r="S56" s="29"/>
    </row>
    <row r="57" spans="2:19" ht="15">
      <c r="B57" s="39" t="s">
        <v>2059</v>
      </c>
      <c r="C57" s="33">
        <f ca="1">COUNTIFS(PMP!M:M,B57,PMP!AK:AK,"CERRADA")</f>
        <v>0</v>
      </c>
      <c r="D57" s="33">
        <f ca="1">COUNTIFS(PMP!M:M,B57,PMP!AK:AK,"VENCIDA")</f>
        <v>0</v>
      </c>
      <c r="E57" s="33">
        <f ca="1">COUNTIFS(PMP!M:M,B57,PMP!AK:AK,"CON TIEMPO")</f>
        <v>0</v>
      </c>
      <c r="F57" s="34">
        <f ca="1">COUNTIFS(PMP!M:M,B57,PMP!AK:AK,"CUMPLIDA")</f>
        <v>0</v>
      </c>
      <c r="G57" s="66">
        <f>COUNTIFS(PMP!M:M,B57,PMP!D:D,"ABIERTA")</f>
        <v>1</v>
      </c>
      <c r="H57" s="68">
        <f>COUNTIFS(PMP!M:M,B57)</f>
        <v>1</v>
      </c>
      <c r="I57" s="29"/>
      <c r="J57" s="29"/>
      <c r="K57" s="53" t="s">
        <v>2298</v>
      </c>
      <c r="L57" s="48">
        <f ca="1">SUM(L59:L63)</f>
        <v>28</v>
      </c>
      <c r="M57" s="29"/>
      <c r="N57" s="29"/>
      <c r="O57" s="29"/>
      <c r="P57" s="29"/>
      <c r="Q57" s="29"/>
      <c r="R57" s="29"/>
      <c r="S57" s="29"/>
    </row>
    <row r="58" spans="2:19" ht="15">
      <c r="B58" s="39" t="s">
        <v>2218</v>
      </c>
      <c r="C58" s="33">
        <f>COUNTIFS(PMP!M:M,B58,PMP!AK:AK,"CERRADA")</f>
        <v>0</v>
      </c>
      <c r="D58" s="33">
        <f>COUNTIFS(PMP!M:M,B58,PMP!AK:AK,"VENCIDA")</f>
        <v>0</v>
      </c>
      <c r="E58" s="33">
        <f>COUNTIFS(PMP!M:M,B58,PMP!AK:AK,"CON TIEMPO")</f>
        <v>0</v>
      </c>
      <c r="F58" s="34">
        <f>COUNTIFS(PMP!M:M,B58,PMP!AK:AK,"CUMPLIDA")</f>
        <v>0</v>
      </c>
      <c r="G58" s="66">
        <f>COUNTIFS(PMP!M:M,B58,PMP!D:D,"ABIERTA")</f>
        <v>0</v>
      </c>
      <c r="H58" s="68">
        <f>COUNTIFS(PMP!M:M,B58)</f>
        <v>0</v>
      </c>
      <c r="I58" s="29"/>
      <c r="J58" s="29"/>
      <c r="K58" s="54" t="s">
        <v>2299</v>
      </c>
      <c r="L58" s="48"/>
      <c r="M58" s="29"/>
      <c r="N58" s="29"/>
      <c r="O58" s="29"/>
      <c r="P58" s="29"/>
      <c r="Q58" s="29"/>
      <c r="R58" s="29"/>
      <c r="S58" s="29"/>
    </row>
    <row r="59" spans="2:19" ht="15">
      <c r="B59" s="39" t="s">
        <v>2220</v>
      </c>
      <c r="C59" s="33">
        <f>COUNTIFS(PMP!M:M,B59,PMP!AK:AK,"CERRADA")</f>
        <v>0</v>
      </c>
      <c r="D59" s="33">
        <f>COUNTIFS(PMP!M:M,B59,PMP!AK:AK,"VENCIDA")</f>
        <v>0</v>
      </c>
      <c r="E59" s="33">
        <f>COUNTIFS(PMP!M:M,B59,PMP!AK:AK,"CON TIEMPO")</f>
        <v>0</v>
      </c>
      <c r="F59" s="34">
        <f>COUNTIFS(PMP!M:M,B59,PMP!AK:AK,"CUMPLIDA")</f>
        <v>0</v>
      </c>
      <c r="G59" s="66">
        <f>COUNTIFS(PMP!M:M,B59,PMP!D:D,"ABIERTA")</f>
        <v>0</v>
      </c>
      <c r="H59" s="68">
        <f>COUNTIFS(PMP!M:M,B59)</f>
        <v>0</v>
      </c>
      <c r="I59" s="29"/>
      <c r="J59" s="29"/>
      <c r="K59" s="55" t="s">
        <v>2300</v>
      </c>
      <c r="L59" s="48">
        <f ca="1">COUNTIFS(PMP!AK:AK,"CERRADA")</f>
        <v>1</v>
      </c>
      <c r="M59" s="29"/>
      <c r="N59" s="29"/>
      <c r="O59" s="29"/>
      <c r="P59" s="29"/>
      <c r="Q59" s="29"/>
      <c r="R59" s="29"/>
      <c r="S59" s="29"/>
    </row>
    <row r="60" spans="2:19" ht="15">
      <c r="B60" s="39" t="s">
        <v>2222</v>
      </c>
      <c r="C60" s="33">
        <f>COUNTIFS(PMP!M:M,B60,PMP!AK:AK,"CERRADA")</f>
        <v>0</v>
      </c>
      <c r="D60" s="33">
        <f>COUNTIFS(PMP!M:M,B60,PMP!AK:AK,"VENCIDA")</f>
        <v>0</v>
      </c>
      <c r="E60" s="33">
        <f>COUNTIFS(PMP!M:M,B60,PMP!AK:AK,"CON TIEMPO")</f>
        <v>0</v>
      </c>
      <c r="F60" s="34">
        <f>COUNTIFS(PMP!M:M,B60,PMP!AK:AK,"CUMPLIDA")</f>
        <v>0</v>
      </c>
      <c r="G60" s="66">
        <f>COUNTIFS(PMP!M:M,B60,PMP!D:D,"ABIERTA")</f>
        <v>0</v>
      </c>
      <c r="H60" s="68">
        <f>COUNTIFS(PMP!M:M,B60)</f>
        <v>0</v>
      </c>
      <c r="I60" s="29"/>
      <c r="J60" s="29"/>
      <c r="K60" s="56" t="s">
        <v>2288</v>
      </c>
      <c r="L60" s="48">
        <f ca="1">COUNTIFS(PMP!AK:AK,"VENCIDA")</f>
        <v>27</v>
      </c>
      <c r="M60" s="29"/>
      <c r="N60" s="29"/>
      <c r="O60" s="29"/>
      <c r="P60" s="29"/>
      <c r="Q60" s="29"/>
      <c r="R60" s="29"/>
      <c r="S60" s="29"/>
    </row>
    <row r="61" spans="2:19" ht="15">
      <c r="B61" s="39" t="s">
        <v>2224</v>
      </c>
      <c r="C61" s="33">
        <f>COUNTIFS(PMP!M:M,B61,PMP!AK:AK,"CERRADA")</f>
        <v>0</v>
      </c>
      <c r="D61" s="33">
        <f>COUNTIFS(PMP!M:M,B61,PMP!AK:AK,"VENCIDA")</f>
        <v>0</v>
      </c>
      <c r="E61" s="33">
        <f>COUNTIFS(PMP!M:M,B61,PMP!AK:AK,"CON TIEMPO")</f>
        <v>0</v>
      </c>
      <c r="F61" s="34">
        <f>COUNTIFS(PMP!M:M,B61,PMP!AK:AK,"CUMPLIDA")</f>
        <v>0</v>
      </c>
      <c r="G61" s="66">
        <f>COUNTIFS(PMP!M:M,B61,PMP!D:D,"ABIERTA")</f>
        <v>0</v>
      </c>
      <c r="H61" s="68">
        <f>COUNTIFS(PMP!M:M,B61)</f>
        <v>0</v>
      </c>
      <c r="I61" s="29"/>
      <c r="J61" s="29"/>
      <c r="K61" s="56" t="s">
        <v>2290</v>
      </c>
      <c r="L61" s="48">
        <f ca="1">COUNTIFS(PMP!AK:AK,"CUMPLIDA")</f>
        <v>0</v>
      </c>
      <c r="M61" s="29"/>
      <c r="N61" s="29"/>
      <c r="O61" s="29"/>
      <c r="P61" s="29"/>
      <c r="Q61" s="29"/>
      <c r="R61" s="29"/>
      <c r="S61" s="29"/>
    </row>
    <row r="62" spans="2:19" ht="15">
      <c r="B62" s="39" t="s">
        <v>2226</v>
      </c>
      <c r="C62" s="33">
        <f>COUNTIFS(PMP!M:M,B62,PMP!AK:AK,"CERRADA")</f>
        <v>0</v>
      </c>
      <c r="D62" s="33">
        <f>COUNTIFS(PMP!M:M,B62,PMP!AK:AK,"VENCIDA")</f>
        <v>0</v>
      </c>
      <c r="E62" s="33">
        <f>COUNTIFS(PMP!M:M,B62,PMP!AK:AK,"CON TIEMPO")</f>
        <v>0</v>
      </c>
      <c r="F62" s="34">
        <f>COUNTIFS(PMP!M:M,B62,PMP!AK:AK,"CUMPLIDA")</f>
        <v>0</v>
      </c>
      <c r="G62" s="66">
        <f>COUNTIFS(PMP!M:M,B62,PMP!D:D,"ABIERTA")</f>
        <v>0</v>
      </c>
      <c r="H62" s="68">
        <f>COUNTIFS(PMP!M:M,B62)</f>
        <v>0</v>
      </c>
      <c r="I62" s="29"/>
      <c r="J62" s="29"/>
      <c r="K62" s="56" t="s">
        <v>2289</v>
      </c>
      <c r="L62" s="48">
        <f ca="1">COUNTIFS(PMP!AK:AK,"CON TIEMPO")</f>
        <v>0</v>
      </c>
      <c r="M62" s="29"/>
      <c r="N62" s="29"/>
      <c r="O62" s="29"/>
      <c r="P62" s="29"/>
      <c r="Q62" s="29"/>
      <c r="R62" s="29"/>
      <c r="S62" s="29"/>
    </row>
    <row r="63" spans="2:19" ht="15">
      <c r="B63" s="39" t="s">
        <v>1814</v>
      </c>
      <c r="C63" s="33">
        <f ca="1">COUNTIFS(PMP!M:M,B63,PMP!AK:AK,"CERRADA")</f>
        <v>0</v>
      </c>
      <c r="D63" s="33">
        <f ca="1">COUNTIFS(PMP!M:M,B63,PMP!AK:AK,"VENCIDA")</f>
        <v>0</v>
      </c>
      <c r="E63" s="33">
        <f ca="1">COUNTIFS(PMP!M:M,B63,PMP!AK:AK,"CON TIEMPO")</f>
        <v>0</v>
      </c>
      <c r="F63" s="34">
        <f ca="1">COUNTIFS(PMP!M:M,B63,PMP!AK:AK,"CUMPLIDA")</f>
        <v>0</v>
      </c>
      <c r="G63" s="66">
        <f ca="1">COUNTIFS(PMP!M:M,B63,PMP!D:D,"ABIERTA")</f>
        <v>0</v>
      </c>
      <c r="H63" s="68">
        <f>COUNTIFS(PMP!M:M,B63)</f>
        <v>3</v>
      </c>
      <c r="I63" s="29"/>
      <c r="J63" s="29"/>
      <c r="K63" s="56"/>
      <c r="L63" s="47"/>
      <c r="M63" s="29"/>
      <c r="N63" s="29"/>
      <c r="O63" s="29"/>
      <c r="P63" s="29"/>
      <c r="Q63" s="29"/>
      <c r="R63" s="29"/>
      <c r="S63" s="29"/>
    </row>
    <row r="64" spans="2:19" ht="15">
      <c r="B64" s="39" t="s">
        <v>1993</v>
      </c>
      <c r="C64" s="33">
        <f ca="1">COUNTIFS(PMP!M:M,B64,PMP!AK:AK,"CERRADA")</f>
        <v>0</v>
      </c>
      <c r="D64" s="33">
        <f ca="1">COUNTIFS(PMP!M:M,B64,PMP!AK:AK,"VENCIDA")</f>
        <v>0</v>
      </c>
      <c r="E64" s="33">
        <f ca="1">COUNTIFS(PMP!M:M,B64,PMP!AK:AK,"CON TIEMPO")</f>
        <v>0</v>
      </c>
      <c r="F64" s="34">
        <f ca="1">COUNTIFS(PMP!M:M,B64,PMP!AK:AK,"CUMPLIDA")</f>
        <v>0</v>
      </c>
      <c r="G64" s="66">
        <f>COUNTIFS(PMP!M:M,B64,PMP!D:D,"ABIERTA")</f>
        <v>1</v>
      </c>
      <c r="H64" s="68">
        <f>COUNTIFS(PMP!M:M,B64)</f>
        <v>1</v>
      </c>
      <c r="I64" s="29"/>
      <c r="J64" s="29"/>
      <c r="M64" s="29"/>
      <c r="N64" s="29"/>
      <c r="O64" s="29"/>
      <c r="P64" s="29"/>
      <c r="Q64" s="29"/>
      <c r="R64" s="29"/>
      <c r="S64" s="29"/>
    </row>
    <row r="65" spans="2:19" ht="15">
      <c r="B65" s="39" t="s">
        <v>2230</v>
      </c>
      <c r="C65" s="33">
        <f>COUNTIFS(PMP!M:M,B65,PMP!AK:AK,"CERRADA")</f>
        <v>0</v>
      </c>
      <c r="D65" s="33">
        <f>COUNTIFS(PMP!M:M,B65,PMP!AK:AK,"VENCIDA")</f>
        <v>0</v>
      </c>
      <c r="E65" s="33">
        <f>COUNTIFS(PMP!M:M,B65,PMP!AK:AK,"CON TIEMPO")</f>
        <v>0</v>
      </c>
      <c r="F65" s="34">
        <f>COUNTIFS(PMP!M:M,B65,PMP!AK:AK,"CUMPLIDA")</f>
        <v>0</v>
      </c>
      <c r="G65" s="66">
        <f>COUNTIFS(PMP!M:M,B65,PMP!D:D,"ABIERTA")</f>
        <v>0</v>
      </c>
      <c r="H65" s="68">
        <f>COUNTIFS(PMP!M:M,B65)</f>
        <v>0</v>
      </c>
      <c r="I65" s="29"/>
      <c r="J65" s="29"/>
      <c r="K65" s="29"/>
      <c r="L65" s="29"/>
      <c r="M65" s="29"/>
      <c r="N65" s="29"/>
      <c r="O65" s="29"/>
      <c r="P65" s="29"/>
      <c r="Q65" s="29"/>
      <c r="R65" s="29"/>
      <c r="S65" s="29"/>
    </row>
    <row r="66" spans="2:19" ht="15">
      <c r="B66" s="39" t="s">
        <v>1360</v>
      </c>
      <c r="C66" s="33">
        <f ca="1">COUNTIFS(PMP!M:M,B66,PMP!AK:AK,"CERRADA")</f>
        <v>0</v>
      </c>
      <c r="D66" s="33">
        <f ca="1">COUNTIFS(PMP!M:M,B66,PMP!AK:AK,"VENCIDA")</f>
        <v>1</v>
      </c>
      <c r="E66" s="33">
        <f ca="1">COUNTIFS(PMP!M:M,B66,PMP!AK:AK,"CON TIEMPO")</f>
        <v>0</v>
      </c>
      <c r="F66" s="34">
        <f ca="1">COUNTIFS(PMP!M:M,B66,PMP!AK:AK,"CUMPLIDA")</f>
        <v>0</v>
      </c>
      <c r="G66" s="66">
        <f ca="1">COUNTIFS(PMP!M:M,B66,PMP!D:D,"ABIERTA")</f>
        <v>1</v>
      </c>
      <c r="H66" s="68">
        <f>COUNTIFS(PMP!M:M,B66)</f>
        <v>4</v>
      </c>
      <c r="I66" s="29"/>
      <c r="J66" s="29"/>
      <c r="K66" s="29"/>
      <c r="L66" s="29"/>
      <c r="M66" s="29"/>
      <c r="N66" s="29"/>
      <c r="O66" s="29"/>
      <c r="P66" s="29"/>
      <c r="Q66" s="29"/>
      <c r="R66" s="29"/>
      <c r="S66" s="29"/>
    </row>
    <row r="67" spans="2:19" ht="15">
      <c r="B67" s="39" t="s">
        <v>1836</v>
      </c>
      <c r="C67" s="33">
        <f ca="1">COUNTIFS(PMP!M:M,B67,PMP!AK:AK,"CERRADA")</f>
        <v>0</v>
      </c>
      <c r="D67" s="33">
        <f ca="1">COUNTIFS(PMP!M:M,B67,PMP!AK:AK,"VENCIDA")</f>
        <v>1</v>
      </c>
      <c r="E67" s="33">
        <f ca="1">COUNTIFS(PMP!M:M,B67,PMP!AK:AK,"CON TIEMPO")</f>
        <v>0</v>
      </c>
      <c r="F67" s="34">
        <f ca="1">COUNTIFS(PMP!M:M,B67,PMP!AK:AK,"CUMPLIDA")</f>
        <v>0</v>
      </c>
      <c r="G67" s="66">
        <f ca="1">COUNTIFS(PMP!M:M,B67,PMP!D:D,"ABIERTA")</f>
        <v>1</v>
      </c>
      <c r="H67" s="68">
        <f>COUNTIFS(PMP!M:M,B67)</f>
        <v>2</v>
      </c>
      <c r="I67" s="29"/>
      <c r="J67" s="29"/>
      <c r="K67" s="29"/>
      <c r="L67" s="29"/>
      <c r="M67" s="29"/>
      <c r="N67" s="29"/>
      <c r="O67" s="29"/>
      <c r="P67" s="29"/>
      <c r="Q67" s="29"/>
      <c r="R67" s="29"/>
      <c r="S67" s="29"/>
    </row>
    <row r="68" spans="2:19" ht="15">
      <c r="B68" s="39" t="s">
        <v>2234</v>
      </c>
      <c r="C68" s="33">
        <f>COUNTIFS(PMP!M:M,B68,PMP!AK:AK,"CERRADA")</f>
        <v>0</v>
      </c>
      <c r="D68" s="33">
        <f>COUNTIFS(PMP!M:M,B68,PMP!AK:AK,"VENCIDA")</f>
        <v>0</v>
      </c>
      <c r="E68" s="33">
        <f>COUNTIFS(PMP!M:M,B68,PMP!AK:AK,"CON TIEMPO")</f>
        <v>0</v>
      </c>
      <c r="F68" s="34">
        <f>COUNTIFS(PMP!M:M,B68,PMP!AK:AK,"CUMPLIDA")</f>
        <v>0</v>
      </c>
      <c r="G68" s="66">
        <f>COUNTIFS(PMP!M:M,B68,PMP!D:D,"ABIERTA")</f>
        <v>0</v>
      </c>
      <c r="H68" s="68">
        <f>COUNTIFS(PMP!M:M,B68)</f>
        <v>0</v>
      </c>
      <c r="I68" s="29"/>
      <c r="J68" s="29"/>
      <c r="K68" s="29"/>
      <c r="L68" s="29"/>
      <c r="M68" s="29"/>
      <c r="N68" s="29"/>
      <c r="O68" s="29"/>
      <c r="P68" s="29"/>
      <c r="Q68" s="29"/>
      <c r="R68" s="29"/>
      <c r="S68" s="29"/>
    </row>
    <row r="69" spans="2:19" ht="15">
      <c r="B69" s="39" t="s">
        <v>2236</v>
      </c>
      <c r="C69" s="33">
        <f>COUNTIFS(PMP!M:M,B69,PMP!AK:AK,"CERRADA")</f>
        <v>0</v>
      </c>
      <c r="D69" s="33">
        <f>COUNTIFS(PMP!M:M,B69,PMP!AK:AK,"VENCIDA")</f>
        <v>0</v>
      </c>
      <c r="E69" s="33">
        <f>COUNTIFS(PMP!M:M,B69,PMP!AK:AK,"CON TIEMPO")</f>
        <v>0</v>
      </c>
      <c r="F69" s="34">
        <f>COUNTIFS(PMP!M:M,B69,PMP!AK:AK,"CUMPLIDA")</f>
        <v>0</v>
      </c>
      <c r="G69" s="66">
        <f>COUNTIFS(PMP!M:M,B69,PMP!D:D,"ABIERTA")</f>
        <v>0</v>
      </c>
      <c r="H69" s="68">
        <f>COUNTIFS(PMP!M:M,B69)</f>
        <v>0</v>
      </c>
      <c r="I69" s="29"/>
      <c r="J69" s="29"/>
      <c r="K69" s="29"/>
      <c r="L69" s="29"/>
      <c r="M69" s="29"/>
      <c r="N69" s="29"/>
      <c r="O69" s="29"/>
      <c r="P69" s="29"/>
      <c r="Q69" s="29"/>
      <c r="R69" s="29"/>
      <c r="S69" s="29"/>
    </row>
    <row r="70" spans="2:19" ht="15">
      <c r="B70" s="39" t="s">
        <v>2238</v>
      </c>
      <c r="C70" s="33">
        <f>COUNTIFS(PMP!M:M,B70,PMP!AK:AK,"CERRADA")</f>
        <v>0</v>
      </c>
      <c r="D70" s="33">
        <f>COUNTIFS(PMP!M:M,B70,PMP!AK:AK,"VENCIDA")</f>
        <v>0</v>
      </c>
      <c r="E70" s="33">
        <f>COUNTIFS(PMP!M:M,B70,PMP!AK:AK,"CON TIEMPO")</f>
        <v>0</v>
      </c>
      <c r="F70" s="34">
        <f>COUNTIFS(PMP!M:M,B70,PMP!AK:AK,"CUMPLIDA")</f>
        <v>0</v>
      </c>
      <c r="G70" s="66">
        <f>COUNTIFS(PMP!M:M,B70,PMP!D:D,"ABIERTA")</f>
        <v>0</v>
      </c>
      <c r="H70" s="68">
        <f>COUNTIFS(PMP!M:M,B70)</f>
        <v>0</v>
      </c>
      <c r="I70" s="29"/>
      <c r="J70" s="29"/>
      <c r="K70" s="29"/>
      <c r="L70" s="29"/>
      <c r="M70" s="29"/>
      <c r="N70" s="29"/>
      <c r="O70" s="29"/>
      <c r="P70" s="29"/>
      <c r="Q70" s="29"/>
      <c r="R70" s="29"/>
      <c r="S70" s="29"/>
    </row>
    <row r="71" spans="2:19" ht="15">
      <c r="B71" s="39" t="s">
        <v>1643</v>
      </c>
      <c r="C71" s="33">
        <f ca="1">COUNTIFS(PMP!M:M,B71,PMP!AK:AK,"CERRADA")</f>
        <v>0</v>
      </c>
      <c r="D71" s="33">
        <f ca="1">COUNTIFS(PMP!M:M,B71,PMP!AK:AK,"VENCIDA")</f>
        <v>0</v>
      </c>
      <c r="E71" s="33">
        <f ca="1">COUNTIFS(PMP!M:M,B71,PMP!AK:AK,"CON TIEMPO")</f>
        <v>0</v>
      </c>
      <c r="F71" s="34">
        <f ca="1">COUNTIFS(PMP!M:M,B71,PMP!AK:AK,"CUMPLIDA")</f>
        <v>0</v>
      </c>
      <c r="G71" s="66">
        <f ca="1">COUNTIFS(PMP!M:M,B71,PMP!D:D,"ABIERTA")</f>
        <v>0</v>
      </c>
      <c r="H71" s="68">
        <f>COUNTIFS(PMP!M:M,B71)</f>
        <v>3</v>
      </c>
      <c r="I71" s="29"/>
      <c r="J71" s="29"/>
      <c r="K71" s="29"/>
      <c r="L71" s="29"/>
      <c r="M71" s="29"/>
      <c r="N71" s="29"/>
      <c r="O71" s="29"/>
      <c r="P71" s="29"/>
      <c r="Q71" s="29"/>
      <c r="R71" s="29"/>
      <c r="S71" s="29"/>
    </row>
    <row r="72" spans="2:19" ht="15">
      <c r="B72" s="39" t="s">
        <v>2241</v>
      </c>
      <c r="C72" s="33">
        <f>COUNTIFS(PMP!M:M,B72,PMP!AK:AK,"CERRADA")</f>
        <v>0</v>
      </c>
      <c r="D72" s="33">
        <f>COUNTIFS(PMP!M:M,B72,PMP!AK:AK,"VENCIDA")</f>
        <v>0</v>
      </c>
      <c r="E72" s="33">
        <f>COUNTIFS(PMP!M:M,B72,PMP!AK:AK,"CON TIEMPO")</f>
        <v>0</v>
      </c>
      <c r="F72" s="34">
        <f>COUNTIFS(PMP!M:M,B72,PMP!AK:AK,"CUMPLIDA")</f>
        <v>0</v>
      </c>
      <c r="G72" s="66">
        <f>COUNTIFS(PMP!M:M,B72,PMP!D:D,"ABIERTA")</f>
        <v>0</v>
      </c>
      <c r="H72" s="68">
        <f>COUNTIFS(PMP!M:M,B72)</f>
        <v>0</v>
      </c>
      <c r="I72" s="29"/>
      <c r="J72" s="29"/>
      <c r="K72" s="29"/>
      <c r="L72" s="29"/>
      <c r="M72" s="29"/>
      <c r="N72" s="29"/>
      <c r="O72" s="29"/>
      <c r="P72" s="29"/>
      <c r="Q72" s="29"/>
      <c r="R72" s="29"/>
      <c r="S72" s="57"/>
    </row>
    <row r="73" spans="2:19" ht="15">
      <c r="B73" s="39" t="s">
        <v>2243</v>
      </c>
      <c r="C73" s="33">
        <f>COUNTIFS(PMP!M:M,B73,PMP!AK:AK,"CERRADA")</f>
        <v>0</v>
      </c>
      <c r="D73" s="33">
        <f>COUNTIFS(PMP!M:M,B73,PMP!AK:AK,"VENCIDA")</f>
        <v>0</v>
      </c>
      <c r="E73" s="33">
        <f>COUNTIFS(PMP!M:M,B73,PMP!AK:AK,"CON TIEMPO")</f>
        <v>0</v>
      </c>
      <c r="F73" s="34">
        <f>COUNTIFS(PMP!M:M,B73,PMP!AK:AK,"CUMPLIDA")</f>
        <v>0</v>
      </c>
      <c r="G73" s="66">
        <f>COUNTIFS(PMP!M:M,B73,PMP!D:D,"ABIERTA")</f>
        <v>0</v>
      </c>
      <c r="H73" s="68">
        <f>COUNTIFS(PMP!M:M,B73)</f>
        <v>0</v>
      </c>
      <c r="I73" s="29"/>
      <c r="J73" s="29"/>
      <c r="K73" s="29"/>
      <c r="L73" s="29"/>
      <c r="M73" s="29"/>
      <c r="N73" s="29"/>
      <c r="O73" s="29"/>
      <c r="P73" s="29"/>
      <c r="Q73" s="29"/>
      <c r="R73" s="29"/>
      <c r="S73" s="29"/>
    </row>
    <row r="74" spans="2:19" ht="15">
      <c r="B74" s="39" t="s">
        <v>2245</v>
      </c>
      <c r="C74" s="33">
        <f>COUNTIFS(PMP!M:M,B74,PMP!AK:AK,"CERRADA")</f>
        <v>0</v>
      </c>
      <c r="D74" s="33">
        <f>COUNTIFS(PMP!M:M,B74,PMP!AK:AK,"VENCIDA")</f>
        <v>0</v>
      </c>
      <c r="E74" s="33">
        <f>COUNTIFS(PMP!M:M,B74,PMP!AK:AK,"CON TIEMPO")</f>
        <v>0</v>
      </c>
      <c r="F74" s="34">
        <f>COUNTIFS(PMP!M:M,B74,PMP!AK:AK,"CUMPLIDA")</f>
        <v>0</v>
      </c>
      <c r="G74" s="66">
        <f>COUNTIFS(PMP!M:M,B74,PMP!D:D,"ABIERTA")</f>
        <v>0</v>
      </c>
      <c r="H74" s="68">
        <f>COUNTIFS(PMP!M:M,B74)</f>
        <v>0</v>
      </c>
      <c r="I74" s="29"/>
      <c r="J74" s="29"/>
      <c r="K74" s="29"/>
      <c r="L74" s="29"/>
      <c r="M74" s="29"/>
      <c r="N74" s="29"/>
      <c r="O74" s="29"/>
      <c r="P74" s="29"/>
      <c r="Q74" s="29"/>
      <c r="R74" s="29"/>
      <c r="S74" s="29"/>
    </row>
    <row r="75" spans="2:19" ht="15">
      <c r="B75" s="39" t="s">
        <v>712</v>
      </c>
      <c r="C75" s="33">
        <f ca="1">COUNTIFS(PMP!M:M,B75,PMP!AK:AK,"CERRADA")</f>
        <v>0</v>
      </c>
      <c r="D75" s="33">
        <f ca="1">COUNTIFS(PMP!M:M,B75,PMP!AK:AK,"VENCIDA")</f>
        <v>3</v>
      </c>
      <c r="E75" s="33">
        <f ca="1">COUNTIFS(PMP!M:M,B75,PMP!AK:AK,"CON TIEMPO")</f>
        <v>0</v>
      </c>
      <c r="F75" s="34">
        <f ca="1">COUNTIFS(PMP!M:M,B75,PMP!AK:AK,"CUMPLIDA")</f>
        <v>0</v>
      </c>
      <c r="G75" s="66">
        <f ca="1">COUNTIFS(PMP!M:M,B75,PMP!D:D,"ABIERTA")</f>
        <v>3</v>
      </c>
      <c r="H75" s="68">
        <f>COUNTIFS(PMP!M:M,B75)</f>
        <v>6</v>
      </c>
      <c r="I75" s="29"/>
      <c r="J75" s="29"/>
      <c r="K75" s="29"/>
      <c r="L75" s="29"/>
      <c r="M75" s="29"/>
      <c r="N75" s="29"/>
      <c r="O75" s="29"/>
      <c r="P75" s="29"/>
      <c r="Q75" s="29"/>
      <c r="R75" s="29"/>
      <c r="S75" s="29"/>
    </row>
    <row r="76" spans="2:19" ht="15">
      <c r="B76" s="39" t="s">
        <v>1998</v>
      </c>
      <c r="C76" s="33">
        <f ca="1">COUNTIFS(PMP!M:M,B76,PMP!AK:AK,"CERRADA")</f>
        <v>0</v>
      </c>
      <c r="D76" s="33">
        <f ca="1">COUNTIFS(PMP!M:M,B76,PMP!AK:AK,"VENCIDA")</f>
        <v>0</v>
      </c>
      <c r="E76" s="33">
        <f ca="1">COUNTIFS(PMP!M:M,B76,PMP!AK:AK,"CON TIEMPO")</f>
        <v>0</v>
      </c>
      <c r="F76" s="34">
        <f ca="1">COUNTIFS(PMP!M:M,B76,PMP!AK:AK,"CUMPLIDA")</f>
        <v>0</v>
      </c>
      <c r="G76" s="66">
        <f>COUNTIFS(PMP!M:M,B76,PMP!D:D,"ABIERTA")</f>
        <v>3</v>
      </c>
      <c r="H76" s="68">
        <f>COUNTIFS(PMP!M:M,B76)</f>
        <v>3</v>
      </c>
      <c r="I76" s="29"/>
      <c r="J76" s="29"/>
      <c r="K76" s="29"/>
      <c r="L76" s="29"/>
      <c r="M76" s="29"/>
      <c r="N76" s="29"/>
      <c r="O76" s="29"/>
      <c r="P76" s="29"/>
      <c r="Q76" s="29"/>
      <c r="R76" s="29"/>
      <c r="S76" s="29"/>
    </row>
    <row r="77" spans="2:19" ht="15">
      <c r="B77" s="39" t="s">
        <v>133</v>
      </c>
      <c r="C77" s="33">
        <f ca="1">COUNTIFS(PMP!M:M,B77,PMP!AK:AK,"CERRADA")</f>
        <v>0</v>
      </c>
      <c r="D77" s="33">
        <f ca="1">COUNTIFS(PMP!M:M,B77,PMP!AK:AK,"VENCIDA")</f>
        <v>0</v>
      </c>
      <c r="E77" s="33">
        <f ca="1">COUNTIFS(PMP!M:M,B77,PMP!AK:AK,"CON TIEMPO")</f>
        <v>0</v>
      </c>
      <c r="F77" s="34">
        <f ca="1">COUNTIFS(PMP!M:M,B77,PMP!AK:AK,"CUMPLIDA")</f>
        <v>0</v>
      </c>
      <c r="G77" s="66">
        <f ca="1">COUNTIFS(PMP!M:M,B77,PMP!D:D,"ABIERTA")</f>
        <v>2</v>
      </c>
      <c r="H77" s="68">
        <f>COUNTIFS(PMP!M:M,B77)</f>
        <v>3</v>
      </c>
      <c r="I77" s="29"/>
      <c r="J77" s="29"/>
      <c r="K77" s="29"/>
      <c r="L77" s="29"/>
      <c r="M77" s="29"/>
      <c r="N77" s="29"/>
      <c r="O77" s="58"/>
      <c r="P77" s="29"/>
      <c r="Q77" s="29"/>
      <c r="R77" s="29"/>
      <c r="S77" s="29"/>
    </row>
    <row r="78" spans="2:19" ht="15">
      <c r="B78" s="39" t="s">
        <v>2250</v>
      </c>
      <c r="C78" s="33">
        <f>COUNTIFS(PMP!M:M,B78,PMP!AK:AK,"CERRADA")</f>
        <v>0</v>
      </c>
      <c r="D78" s="33">
        <f>COUNTIFS(PMP!M:M,B78,PMP!AK:AK,"VENCIDA")</f>
        <v>0</v>
      </c>
      <c r="E78" s="33">
        <f>COUNTIFS(PMP!M:M,B78,PMP!AK:AK,"CON TIEMPO")</f>
        <v>0</v>
      </c>
      <c r="F78" s="34">
        <f>COUNTIFS(PMP!M:M,B78,PMP!AK:AK,"CUMPLIDA")</f>
        <v>0</v>
      </c>
      <c r="G78" s="66">
        <f>COUNTIFS(PMP!M:M,B78,PMP!D:D,"ABIERTA")</f>
        <v>0</v>
      </c>
      <c r="H78" s="68">
        <f>COUNTIFS(PMP!M:M,B78)</f>
        <v>0</v>
      </c>
      <c r="I78" s="29"/>
      <c r="J78" s="29"/>
      <c r="K78" s="29"/>
      <c r="L78" s="29"/>
      <c r="M78" s="29"/>
      <c r="N78" s="29"/>
      <c r="O78" s="29"/>
      <c r="P78" s="29"/>
      <c r="Q78" s="29"/>
      <c r="R78" s="29"/>
      <c r="S78" s="29"/>
    </row>
    <row r="79" spans="2:19" ht="15">
      <c r="B79" s="39" t="s">
        <v>1824</v>
      </c>
      <c r="C79" s="33">
        <f ca="1">COUNTIFS(PMP!M:M,B79,PMP!AK:AK,"CERRADA")</f>
        <v>0</v>
      </c>
      <c r="D79" s="33">
        <f ca="1">COUNTIFS(PMP!M:M,B79,PMP!AK:AK,"VENCIDA")</f>
        <v>1</v>
      </c>
      <c r="E79" s="33">
        <f ca="1">COUNTIFS(PMP!M:M,B79,PMP!AK:AK,"CON TIEMPO")</f>
        <v>0</v>
      </c>
      <c r="F79" s="34">
        <f ca="1">COUNTIFS(PMP!M:M,B79,PMP!AK:AK,"CUMPLIDA")</f>
        <v>0</v>
      </c>
      <c r="G79" s="66">
        <f ca="1">COUNTIFS(PMP!M:M,B79,PMP!D:D,"ABIERTA")</f>
        <v>1</v>
      </c>
      <c r="H79" s="68">
        <f>COUNTIFS(PMP!M:M,B79)</f>
        <v>4</v>
      </c>
      <c r="I79" s="29"/>
      <c r="J79" s="29"/>
      <c r="K79" s="29"/>
      <c r="L79" s="29"/>
      <c r="M79" s="29"/>
      <c r="N79" s="29"/>
      <c r="O79" s="29"/>
      <c r="P79" s="29"/>
      <c r="Q79" s="29"/>
      <c r="R79" s="29"/>
      <c r="S79" s="29"/>
    </row>
    <row r="80" spans="2:19" ht="15">
      <c r="B80" s="39" t="s">
        <v>950</v>
      </c>
      <c r="C80" s="33">
        <f ca="1">COUNTIFS(PMP!M:M,B80,PMP!AK:AK,"CERRADA")</f>
        <v>0</v>
      </c>
      <c r="D80" s="33">
        <f ca="1">COUNTIFS(PMP!M:M,B80,PMP!AK:AK,"VENCIDA")</f>
        <v>0</v>
      </c>
      <c r="E80" s="33">
        <f ca="1">COUNTIFS(PMP!M:M,B80,PMP!AK:AK,"CON TIEMPO")</f>
        <v>0</v>
      </c>
      <c r="F80" s="34">
        <f ca="1">COUNTIFS(PMP!M:M,B80,PMP!AK:AK,"CUMPLIDA")</f>
        <v>0</v>
      </c>
      <c r="G80" s="66">
        <f ca="1">COUNTIFS(PMP!M:M,B80,PMP!D:D,"ABIERTA")</f>
        <v>0</v>
      </c>
      <c r="H80" s="68">
        <f>COUNTIFS(PMP!M:M,B80)</f>
        <v>3</v>
      </c>
      <c r="I80" s="29"/>
      <c r="J80" s="29"/>
      <c r="K80" s="29"/>
      <c r="L80" s="29"/>
      <c r="M80" s="29"/>
      <c r="N80" s="29"/>
      <c r="O80" s="29"/>
      <c r="P80" s="29"/>
      <c r="Q80" s="29"/>
      <c r="R80" s="29"/>
      <c r="S80" s="29"/>
    </row>
    <row r="81" spans="2:19" ht="15">
      <c r="B81" s="39" t="s">
        <v>1809</v>
      </c>
      <c r="C81" s="33">
        <f ca="1">COUNTIFS(PMP!M:M,B81,PMP!AK:AK,"CERRADA")</f>
        <v>0</v>
      </c>
      <c r="D81" s="33">
        <f ca="1">COUNTIFS(PMP!M:M,B81,PMP!AK:AK,"VENCIDA")</f>
        <v>0</v>
      </c>
      <c r="E81" s="33">
        <f ca="1">COUNTIFS(PMP!M:M,B81,PMP!AK:AK,"CON TIEMPO")</f>
        <v>0</v>
      </c>
      <c r="F81" s="34">
        <f ca="1">COUNTIFS(PMP!M:M,B81,PMP!AK:AK,"CUMPLIDA")</f>
        <v>0</v>
      </c>
      <c r="G81" s="66">
        <f ca="1">COUNTIFS(PMP!M:M,B81,PMP!D:D,"ABIERTA")</f>
        <v>0</v>
      </c>
      <c r="H81" s="68">
        <f>COUNTIFS(PMP!M:M,B81)</f>
        <v>1</v>
      </c>
      <c r="I81" s="29"/>
      <c r="J81" s="29"/>
      <c r="K81" s="29"/>
      <c r="L81" s="29"/>
      <c r="M81" s="29"/>
      <c r="N81" s="29"/>
      <c r="O81" s="29"/>
      <c r="P81" s="29"/>
      <c r="Q81" s="29"/>
      <c r="R81" s="29"/>
      <c r="S81" s="29"/>
    </row>
    <row r="82" spans="2:19" ht="15">
      <c r="B82" s="39" t="s">
        <v>2255</v>
      </c>
      <c r="C82" s="33">
        <f>COUNTIFS(PMP!M:M,B82,PMP!AK:AK,"CERRADA")</f>
        <v>0</v>
      </c>
      <c r="D82" s="33">
        <f>COUNTIFS(PMP!M:M,B82,PMP!AK:AK,"VENCIDA")</f>
        <v>0</v>
      </c>
      <c r="E82" s="33">
        <f>COUNTIFS(PMP!M:M,B82,PMP!AK:AK,"CON TIEMPO")</f>
        <v>0</v>
      </c>
      <c r="F82" s="34">
        <f>COUNTIFS(PMP!M:M,B82,PMP!AK:AK,"CUMPLIDA")</f>
        <v>0</v>
      </c>
      <c r="G82" s="66">
        <f>COUNTIFS(PMP!M:M,B82,PMP!D:D,"ABIERTA")</f>
        <v>0</v>
      </c>
      <c r="H82" s="68">
        <f>COUNTIFS(PMP!M:M,B82)</f>
        <v>0</v>
      </c>
      <c r="I82" s="29"/>
      <c r="J82" s="29"/>
      <c r="K82" s="29"/>
      <c r="L82" s="29"/>
      <c r="M82" s="29"/>
      <c r="N82" s="29"/>
      <c r="O82" s="29"/>
      <c r="P82" s="29"/>
      <c r="Q82" s="29"/>
      <c r="R82" s="29"/>
      <c r="S82" s="29"/>
    </row>
    <row r="83" spans="2:19" ht="15">
      <c r="B83" s="39" t="s">
        <v>2257</v>
      </c>
      <c r="C83" s="33">
        <f>COUNTIFS(PMP!M:M,B83,PMP!AK:AK,"CERRADA")</f>
        <v>0</v>
      </c>
      <c r="D83" s="33">
        <f>COUNTIFS(PMP!M:M,B83,PMP!AK:AK,"VENCIDA")</f>
        <v>0</v>
      </c>
      <c r="E83" s="33">
        <f>COUNTIFS(PMP!M:M,B83,PMP!AK:AK,"CON TIEMPO")</f>
        <v>0</v>
      </c>
      <c r="F83" s="34">
        <f>COUNTIFS(PMP!M:M,B83,PMP!AK:AK,"CUMPLIDA")</f>
        <v>0</v>
      </c>
      <c r="G83" s="66">
        <f>COUNTIFS(PMP!M:M,B83,PMP!D:D,"ABIERTA")</f>
        <v>0</v>
      </c>
      <c r="H83" s="68">
        <f>COUNTIFS(PMP!M:M,B83)</f>
        <v>0</v>
      </c>
      <c r="I83" s="29"/>
      <c r="J83" s="29"/>
      <c r="K83" s="29"/>
      <c r="L83" s="29"/>
      <c r="M83" s="29"/>
      <c r="N83" s="29"/>
      <c r="O83" s="29"/>
      <c r="P83" s="29"/>
      <c r="Q83" s="29"/>
      <c r="R83" s="29"/>
      <c r="S83" s="29"/>
    </row>
    <row r="84" spans="2:19" ht="15">
      <c r="B84" s="39" t="s">
        <v>930</v>
      </c>
      <c r="C84" s="33">
        <f ca="1">COUNTIFS(PMP!M:M,B84,PMP!AK:AK,"CERRADA")</f>
        <v>0</v>
      </c>
      <c r="D84" s="33">
        <f ca="1">COUNTIFS(PMP!M:M,B84,PMP!AK:AK,"VENCIDA")</f>
        <v>0</v>
      </c>
      <c r="E84" s="33">
        <f ca="1">COUNTIFS(PMP!M:M,B84,PMP!AK:AK,"CON TIEMPO")</f>
        <v>0</v>
      </c>
      <c r="F84" s="34">
        <f ca="1">COUNTIFS(PMP!M:M,B84,PMP!AK:AK,"CUMPLIDA")</f>
        <v>0</v>
      </c>
      <c r="G84" s="66">
        <f ca="1">COUNTIFS(PMP!M:M,B84,PMP!D:D,"ABIERTA")</f>
        <v>0</v>
      </c>
      <c r="H84" s="68">
        <f>COUNTIFS(PMP!M:M,B84)</f>
        <v>1</v>
      </c>
      <c r="I84" s="29"/>
      <c r="J84" s="29"/>
      <c r="K84" s="29"/>
      <c r="L84" s="29"/>
      <c r="M84" s="29"/>
      <c r="N84" s="29"/>
      <c r="O84" s="29"/>
      <c r="P84" s="29"/>
      <c r="Q84" s="29"/>
      <c r="R84" s="29"/>
      <c r="S84" s="29"/>
    </row>
    <row r="85" spans="2:19" ht="15">
      <c r="B85" s="39" t="s">
        <v>2260</v>
      </c>
      <c r="C85" s="33">
        <f>COUNTIFS(PMP!M:M,B85,PMP!AK:AK,"CERRADA")</f>
        <v>0</v>
      </c>
      <c r="D85" s="33">
        <f>COUNTIFS(PMP!M:M,B85,PMP!AK:AK,"VENCIDA")</f>
        <v>0</v>
      </c>
      <c r="E85" s="33">
        <f>COUNTIFS(PMP!M:M,B85,PMP!AK:AK,"CON TIEMPO")</f>
        <v>0</v>
      </c>
      <c r="F85" s="34">
        <f>COUNTIFS(PMP!M:M,B85,PMP!AK:AK,"CUMPLIDA")</f>
        <v>0</v>
      </c>
      <c r="G85" s="66">
        <f>COUNTIFS(PMP!M:M,B85,PMP!D:D,"ABIERTA")</f>
        <v>0</v>
      </c>
      <c r="H85" s="68">
        <f>COUNTIFS(PMP!M:M,B85)</f>
        <v>0</v>
      </c>
      <c r="I85" s="29"/>
      <c r="J85" s="29"/>
      <c r="K85" s="49" t="s">
        <v>2301</v>
      </c>
      <c r="L85" s="29"/>
      <c r="M85" s="29"/>
      <c r="N85" s="29"/>
      <c r="O85" s="29"/>
      <c r="P85" s="29"/>
      <c r="Q85" s="29"/>
      <c r="R85" s="29"/>
      <c r="S85" s="29"/>
    </row>
    <row r="86" spans="2:19" ht="15">
      <c r="B86" s="39" t="s">
        <v>2262</v>
      </c>
      <c r="C86" s="33">
        <f>COUNTIFS(PMP!M:M,B86,PMP!AK:AK,"CERRADA")</f>
        <v>0</v>
      </c>
      <c r="D86" s="33">
        <f>COUNTIFS(PMP!M:M,B86,PMP!AK:AK,"VENCIDA")</f>
        <v>0</v>
      </c>
      <c r="E86" s="33">
        <f>COUNTIFS(PMP!M:M,B86,PMP!AK:AK,"CON TIEMPO")</f>
        <v>0</v>
      </c>
      <c r="F86" s="34">
        <f>COUNTIFS(PMP!M:M,B86,PMP!AK:AK,"CUMPLIDA")</f>
        <v>0</v>
      </c>
      <c r="G86" s="66">
        <f>COUNTIFS(PMP!M:M,B86,PMP!D:D,"ABIERTA")</f>
        <v>0</v>
      </c>
      <c r="H86" s="68">
        <f>COUNTIFS(PMP!M:M,B86)</f>
        <v>0</v>
      </c>
      <c r="I86" s="29"/>
      <c r="J86" s="29"/>
      <c r="K86" s="29"/>
      <c r="L86" s="29"/>
      <c r="M86" s="29"/>
      <c r="N86" s="29"/>
      <c r="O86" s="29"/>
      <c r="P86" s="29"/>
      <c r="Q86" s="29"/>
      <c r="R86" s="29"/>
      <c r="S86" s="29"/>
    </row>
    <row r="87" spans="2:19" ht="15">
      <c r="B87" s="39" t="s">
        <v>2264</v>
      </c>
      <c r="C87" s="33">
        <f>COUNTIFS(PMP!M:M,B87,PMP!AK:AK,"CERRADA")</f>
        <v>0</v>
      </c>
      <c r="D87" s="33">
        <f>COUNTIFS(PMP!M:M,B87,PMP!AK:AK,"VENCIDA")</f>
        <v>0</v>
      </c>
      <c r="E87" s="33">
        <f>COUNTIFS(PMP!M:M,B87,PMP!AK:AK,"CON TIEMPO")</f>
        <v>0</v>
      </c>
      <c r="F87" s="34">
        <f>COUNTIFS(PMP!M:M,B87,PMP!AK:AK,"CUMPLIDA")</f>
        <v>0</v>
      </c>
      <c r="G87" s="66">
        <f>COUNTIFS(PMP!M:M,B87,PMP!D:D,"ABIERTA")</f>
        <v>0</v>
      </c>
      <c r="H87" s="68">
        <f>COUNTIFS(PMP!M:M,B87)</f>
        <v>0</v>
      </c>
      <c r="I87" s="29"/>
      <c r="J87" s="29"/>
      <c r="K87" s="29"/>
      <c r="L87" s="29"/>
      <c r="M87" s="29"/>
      <c r="N87" s="29"/>
      <c r="O87" s="29"/>
      <c r="P87" s="29"/>
      <c r="Q87" s="29"/>
      <c r="R87" s="29"/>
      <c r="S87" s="29"/>
    </row>
    <row r="88" spans="2:19" ht="15">
      <c r="B88" s="39" t="s">
        <v>2266</v>
      </c>
      <c r="C88" s="33">
        <f>COUNTIFS(PMP!M:M,B88,PMP!AK:AK,"CERRADA")</f>
        <v>0</v>
      </c>
      <c r="D88" s="33">
        <f>COUNTIFS(PMP!M:M,B88,PMP!AK:AK,"VENCIDA")</f>
        <v>0</v>
      </c>
      <c r="E88" s="33">
        <f>COUNTIFS(PMP!M:M,B88,PMP!AK:AK,"CON TIEMPO")</f>
        <v>0</v>
      </c>
      <c r="F88" s="34">
        <f>COUNTIFS(PMP!M:M,B88,PMP!AK:AK,"CUMPLIDA")</f>
        <v>0</v>
      </c>
      <c r="G88" s="66">
        <f>COUNTIFS(PMP!M:M,B88,PMP!D:D,"ABIERTA")</f>
        <v>0</v>
      </c>
      <c r="H88" s="68">
        <f>COUNTIFS(PMP!M:M,B88)</f>
        <v>0</v>
      </c>
      <c r="I88" s="29"/>
      <c r="J88" s="29"/>
      <c r="K88" s="29"/>
      <c r="L88" s="29"/>
      <c r="M88" s="29"/>
      <c r="N88" s="29"/>
      <c r="O88" s="29"/>
      <c r="P88" s="29"/>
      <c r="Q88" s="29"/>
      <c r="R88" s="29"/>
      <c r="S88" s="29"/>
    </row>
    <row r="89" spans="2:19" ht="15">
      <c r="B89" s="39" t="s">
        <v>49</v>
      </c>
      <c r="C89" s="33">
        <f ca="1">COUNTIFS(PMP!M:M,B89,PMP!AK:AK,"CERRADA")</f>
        <v>0</v>
      </c>
      <c r="D89" s="33">
        <f ca="1">COUNTIFS(PMP!M:M,B89,PMP!AK:AK,"VENCIDA")</f>
        <v>1</v>
      </c>
      <c r="E89" s="33">
        <f ca="1">COUNTIFS(PMP!M:M,B89,PMP!AK:AK,"CON TIEMPO")</f>
        <v>0</v>
      </c>
      <c r="F89" s="34">
        <f ca="1">COUNTIFS(PMP!M:M,B89,PMP!AK:AK,"CUMPLIDA")</f>
        <v>0</v>
      </c>
      <c r="G89" s="66">
        <f ca="1">COUNTIFS(PMP!M:M,B89,PMP!D:D,"ABIERTA")</f>
        <v>1</v>
      </c>
      <c r="H89" s="68">
        <f>COUNTIFS(PMP!M:M,B89)</f>
        <v>2</v>
      </c>
      <c r="I89" s="29"/>
      <c r="J89" s="29"/>
      <c r="K89" s="29"/>
      <c r="L89" s="29"/>
      <c r="M89" s="29"/>
      <c r="N89" s="29"/>
      <c r="O89" s="29"/>
      <c r="P89" s="29"/>
      <c r="Q89" s="29"/>
      <c r="R89" s="29"/>
      <c r="S89" s="29"/>
    </row>
    <row r="90" spans="2:19" ht="15">
      <c r="B90" s="39" t="s">
        <v>2063</v>
      </c>
      <c r="C90" s="33">
        <f ca="1">COUNTIFS(PMP!M:M,B90,PMP!AK:AK,"CERRADA")</f>
        <v>0</v>
      </c>
      <c r="D90" s="33">
        <f ca="1">COUNTIFS(PMP!M:M,B90,PMP!AK:AK,"VENCIDA")</f>
        <v>0</v>
      </c>
      <c r="E90" s="33">
        <f ca="1">COUNTIFS(PMP!M:M,B90,PMP!AK:AK,"CON TIEMPO")</f>
        <v>0</v>
      </c>
      <c r="F90" s="34">
        <f ca="1">COUNTIFS(PMP!M:M,B90,PMP!AK:AK,"CUMPLIDA")</f>
        <v>0</v>
      </c>
      <c r="G90" s="66">
        <f>COUNTIFS(PMP!M:M,B90,PMP!D:D,"ABIERTA")</f>
        <v>1</v>
      </c>
      <c r="H90" s="68">
        <f>COUNTIFS(PMP!M:M,B90)</f>
        <v>1</v>
      </c>
      <c r="I90" s="29"/>
      <c r="J90" s="29"/>
      <c r="K90" s="29"/>
      <c r="L90" s="29"/>
      <c r="M90" s="29"/>
      <c r="N90" s="29"/>
      <c r="O90" s="29"/>
      <c r="P90" s="29"/>
      <c r="Q90" s="29"/>
      <c r="R90" s="29"/>
      <c r="S90" s="29"/>
    </row>
    <row r="91" spans="2:19" ht="15">
      <c r="B91" s="39" t="s">
        <v>2270</v>
      </c>
      <c r="C91" s="33">
        <f>COUNTIFS(PMP!M:M,B91,PMP!AK:AK,"CERRADA")</f>
        <v>0</v>
      </c>
      <c r="D91" s="33">
        <f>COUNTIFS(PMP!M:M,B91,PMP!AK:AK,"VENCIDA")</f>
        <v>0</v>
      </c>
      <c r="E91" s="33">
        <f>COUNTIFS(PMP!M:M,B91,PMP!AK:AK,"CON TIEMPO")</f>
        <v>0</v>
      </c>
      <c r="F91" s="34">
        <f>COUNTIFS(PMP!M:M,B91,PMP!AK:AK,"CUMPLIDA")</f>
        <v>0</v>
      </c>
      <c r="G91" s="66">
        <f>COUNTIFS(PMP!M:M,B91,PMP!D:D,"ABIERTA")</f>
        <v>0</v>
      </c>
      <c r="H91" s="68">
        <f>COUNTIFS(PMP!M:M,B91)</f>
        <v>0</v>
      </c>
      <c r="I91" s="29"/>
      <c r="J91" s="29"/>
      <c r="K91" s="29"/>
      <c r="L91" s="29"/>
      <c r="M91" s="29"/>
      <c r="N91" s="29"/>
      <c r="O91" s="29"/>
      <c r="P91" s="29"/>
      <c r="Q91" s="29"/>
      <c r="R91" s="29"/>
      <c r="S91" s="29"/>
    </row>
    <row r="92" spans="2:19" ht="15">
      <c r="B92" s="39" t="s">
        <v>2302</v>
      </c>
      <c r="C92" s="33">
        <f>COUNTIFS(PMP!M:M,B92,PMP!AK:AK,"CERRADA")</f>
        <v>0</v>
      </c>
      <c r="D92" s="33">
        <f>COUNTIFS(PMP!M:M,B92,PMP!AK:AK,"VENCIDA")</f>
        <v>0</v>
      </c>
      <c r="E92" s="33">
        <f>COUNTIFS(PMP!M:M,B92,PMP!AK:AK,"CON TIEMPO")</f>
        <v>0</v>
      </c>
      <c r="F92" s="34">
        <f>COUNTIFS(PMP!M:M,B92,PMP!AK:AK,"CUMPLIDA")</f>
        <v>0</v>
      </c>
      <c r="G92" s="66">
        <f>COUNTIFS(PMP!M:M,B92,PMP!D:D,"ABIERTA")</f>
        <v>0</v>
      </c>
      <c r="H92" s="68">
        <f>COUNTIFS(PMP!M:M,B92)</f>
        <v>0</v>
      </c>
      <c r="I92" s="29"/>
      <c r="J92" s="29"/>
      <c r="K92" s="29"/>
      <c r="L92" s="29"/>
      <c r="M92" s="29"/>
      <c r="N92" s="29"/>
      <c r="O92" s="29"/>
      <c r="P92" s="29"/>
      <c r="Q92" s="29"/>
      <c r="R92" s="29"/>
      <c r="S92" s="29"/>
    </row>
    <row r="93" spans="2:19" ht="15">
      <c r="B93" s="39" t="s">
        <v>2303</v>
      </c>
      <c r="C93" s="33">
        <f>COUNTIFS(PMP!M:M,B93,PMP!AK:AK,"CERRADA")</f>
        <v>0</v>
      </c>
      <c r="D93" s="33">
        <f>COUNTIFS(PMP!M:M,B93,PMP!AK:AK,"VENCIDA")</f>
        <v>0</v>
      </c>
      <c r="E93" s="33">
        <f>COUNTIFS(PMP!M:M,B93,PMP!AK:AK,"CON TIEMPO")</f>
        <v>0</v>
      </c>
      <c r="F93" s="34">
        <f>COUNTIFS(PMP!M:M,B93,PMP!AK:AK,"CUMPLIDA")</f>
        <v>0</v>
      </c>
      <c r="G93" s="66">
        <f>COUNTIFS(PMP!M:M,B93,PMP!D:D,"ABIERTA")</f>
        <v>0</v>
      </c>
      <c r="H93" s="68">
        <f>COUNTIFS(PMP!M:M,B93)</f>
        <v>0</v>
      </c>
      <c r="I93" s="29"/>
      <c r="J93" s="29"/>
      <c r="K93" s="29"/>
      <c r="L93" s="29"/>
      <c r="M93" s="29"/>
      <c r="N93" s="29"/>
      <c r="O93" s="29"/>
      <c r="P93" s="29"/>
      <c r="Q93" s="29"/>
      <c r="R93" s="29"/>
      <c r="S93" s="29"/>
    </row>
    <row r="94" spans="2:19" ht="15">
      <c r="B94" s="39" t="s">
        <v>1392</v>
      </c>
      <c r="C94" s="33">
        <f ca="1">COUNTIFS(PMP!M:M,B94,PMP!AK:AK,"CERRADA")</f>
        <v>0</v>
      </c>
      <c r="D94" s="33">
        <f ca="1">COUNTIFS(PMP!M:M,B94,PMP!AK:AK,"VENCIDA")</f>
        <v>0</v>
      </c>
      <c r="E94" s="33">
        <f ca="1">COUNTIFS(PMP!M:M,B94,PMP!AK:AK,"CON TIEMPO")</f>
        <v>0</v>
      </c>
      <c r="F94" s="34">
        <f ca="1">COUNTIFS(PMP!M:M,B94,PMP!AK:AK,"CUMPLIDA")</f>
        <v>0</v>
      </c>
      <c r="G94" s="66">
        <f ca="1">COUNTIFS(PMP!M:M,B94,PMP!D:D,"ABIERTA")</f>
        <v>0</v>
      </c>
      <c r="H94" s="68">
        <f>COUNTIFS(PMP!M:M,B94)</f>
        <v>4</v>
      </c>
      <c r="I94" s="29"/>
      <c r="J94" s="29"/>
      <c r="K94" s="29"/>
      <c r="L94" s="29"/>
      <c r="M94" s="29"/>
      <c r="N94" s="29"/>
      <c r="O94" s="29"/>
      <c r="P94" s="29"/>
      <c r="Q94" s="29"/>
      <c r="R94" s="29"/>
      <c r="S94" s="29"/>
    </row>
    <row r="95" spans="2:19" ht="15">
      <c r="B95" s="59" t="s">
        <v>2277</v>
      </c>
      <c r="C95" s="60">
        <f>COUNTIFS(PMP!M:M,B95,PMP!AK:AK,"CERRADA")</f>
        <v>0</v>
      </c>
      <c r="D95" s="33">
        <f>COUNTIFS(PMP!M:M,B95,PMP!AK:AK,"VENCIDA")</f>
        <v>0</v>
      </c>
      <c r="E95" s="33">
        <f>COUNTIFS(PMP!M:M,B95,PMP!AK:AK,"CON TIEMPO")</f>
        <v>0</v>
      </c>
      <c r="F95" s="34">
        <f>COUNTIFS(PMP!M:M,B95,PMP!AK:AK,"CUMPLIDA")</f>
        <v>0</v>
      </c>
      <c r="G95" s="66">
        <f>COUNTIFS(PMP!M:M,B95,PMP!D:D,"ABIERTA")</f>
        <v>0</v>
      </c>
      <c r="H95" s="68">
        <f>COUNTIFS(PMP!M:M,B95)</f>
        <v>0</v>
      </c>
      <c r="I95" s="29"/>
      <c r="J95" s="29"/>
      <c r="K95" s="29"/>
      <c r="L95" s="29"/>
      <c r="M95" s="29"/>
      <c r="N95" s="29"/>
      <c r="O95" s="29"/>
      <c r="P95" s="29"/>
      <c r="Q95" s="29"/>
      <c r="R95" s="29"/>
      <c r="S95" s="29"/>
    </row>
    <row r="96" spans="2:19" ht="15">
      <c r="B96" s="43" t="s">
        <v>2293</v>
      </c>
      <c r="C96" s="61">
        <f t="shared" ref="C96:H96" ca="1" si="1">SUM(C5:C95)</f>
        <v>1</v>
      </c>
      <c r="D96" s="61">
        <f t="shared" ca="1" si="1"/>
        <v>27</v>
      </c>
      <c r="E96" s="61">
        <f t="shared" ca="1" si="1"/>
        <v>0</v>
      </c>
      <c r="F96" s="61">
        <f t="shared" ca="1" si="1"/>
        <v>0</v>
      </c>
      <c r="G96" s="69">
        <f t="shared" ca="1" si="1"/>
        <v>76</v>
      </c>
      <c r="H96" s="70">
        <f t="shared" si="1"/>
        <v>701</v>
      </c>
      <c r="I96" s="29"/>
      <c r="J96" s="29"/>
      <c r="K96" s="29"/>
      <c r="L96" s="29"/>
      <c r="M96" s="29"/>
      <c r="N96" s="29"/>
      <c r="O96" s="29"/>
      <c r="P96" s="29"/>
      <c r="Q96" s="29"/>
      <c r="R96" s="29"/>
      <c r="S96" s="29"/>
    </row>
  </sheetData>
  <mergeCells count="11">
    <mergeCell ref="R2:R4"/>
    <mergeCell ref="S2:S4"/>
    <mergeCell ref="M2:Q2"/>
    <mergeCell ref="M3:Q3"/>
    <mergeCell ref="B2:B4"/>
    <mergeCell ref="C2:C4"/>
    <mergeCell ref="D2:G2"/>
    <mergeCell ref="H2:H4"/>
    <mergeCell ref="K2:K4"/>
    <mergeCell ref="L2:L4"/>
    <mergeCell ref="D3:G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
  <sheetViews>
    <sheetView workbookViewId="0"/>
  </sheetViews>
  <sheetFormatPr baseColWidth="10" defaultColWidth="12.5703125" defaultRowHeig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PMP</vt:lpstr>
      <vt:lpstr>Opciones</vt:lpstr>
      <vt:lpstr>Cuadro Resumen</vt:lpstr>
      <vt:lpstr>Esdtadisticas</vt:lpstr>
      <vt:lpstr>Gráficas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ESPITIA PENA</dc:creator>
  <cp:lastModifiedBy>GLADYS ESPITIA PENA</cp:lastModifiedBy>
  <dcterms:created xsi:type="dcterms:W3CDTF">2025-04-01T16:00:04Z</dcterms:created>
  <dcterms:modified xsi:type="dcterms:W3CDTF">2025-04-01T18:59:29Z</dcterms:modified>
</cp:coreProperties>
</file>