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Archivos_2017\Portal Web\"/>
    </mc:Choice>
  </mc:AlternateContent>
  <bookViews>
    <workbookView xWindow="0" yWindow="0" windowWidth="14565" windowHeight="11295" tabRatio="863"/>
  </bookViews>
  <sheets>
    <sheet name="Balance de Metas PAI" sheetId="9" r:id="rId1"/>
    <sheet name="Promedio procesos " sheetId="32" state="hidden" r:id="rId2"/>
    <sheet name="Estado de semàforo" sheetId="21" state="hidden" r:id="rId3"/>
    <sheet name="Promedio por Tipo indicador" sheetId="34" state="hidden" r:id="rId4"/>
    <sheet name="Hoja2" sheetId="33" state="hidden" r:id="rId5"/>
    <sheet name="meta 3431" sheetId="44" state="hidden" r:id="rId6"/>
    <sheet name="PET2014" sheetId="45" state="hidden" r:id="rId7"/>
    <sheet name="3.4.5.1. Brecha" sheetId="30" state="hidden" r:id="rId8"/>
    <sheet name="Programas de Conserv" sheetId="43" state="hidden" r:id="rId9"/>
    <sheet name="VOC" sheetId="38" state="hidden" r:id="rId10"/>
    <sheet name="Comunicacioncomnitaria" sheetId="39" state="hidden" r:id="rId11"/>
    <sheet name="Gráfica" sheetId="41" state="hidden" r:id="rId12"/>
    <sheet name="indicadores apoyo" sheetId="46" state="hidden" r:id="rId13"/>
    <sheet name="Parametro Semaf Trimestral" sheetId="47" state="hidden" r:id="rId14"/>
    <sheet name="Parametro Semaf Cuatrienal" sheetId="48" state="hidden" r:id="rId15"/>
    <sheet name="PROMEDIO PROC" sheetId="49" r:id="rId16"/>
    <sheet name="TIPO IND" sheetId="50" r:id="rId17"/>
    <sheet name="OBJ CALIDAD" sheetId="5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0" hidden="1">'Balance de Metas PAI'!$A$6:$O$55</definedName>
    <definedName name="_xlnm._FilterDatabase" localSheetId="11" hidden="1">Gráfica!$A$7:$AC$48</definedName>
    <definedName name="_xlnm._FilterDatabase" localSheetId="17" hidden="1">'OBJ CALIDAD'!$A$2:$G$21</definedName>
    <definedName name="_GPM01" localSheetId="11">#REF!</definedName>
    <definedName name="_GPM01">#REF!</definedName>
    <definedName name="_GPM02" localSheetId="11">#REF!</definedName>
    <definedName name="_GPM02">#REF!</definedName>
    <definedName name="_GPM03" localSheetId="7">'[1]PAI PNN'!#REF!</definedName>
    <definedName name="_GPM03" localSheetId="11">#REF!</definedName>
    <definedName name="_GPM03">#REF!</definedName>
    <definedName name="_GPM04" localSheetId="7">'[1]PAI PNN'!#REF!</definedName>
    <definedName name="_GPM04" localSheetId="11">#REF!</definedName>
    <definedName name="_GPM04">#REF!</definedName>
    <definedName name="_GPM05" localSheetId="11">#REF!</definedName>
    <definedName name="_GPM05">#REF!</definedName>
    <definedName name="_GPM06" localSheetId="11">#REF!</definedName>
    <definedName name="_GPM06">#REF!</definedName>
    <definedName name="_GPM1" localSheetId="11">#REF!</definedName>
    <definedName name="_GPM1">#REF!</definedName>
    <definedName name="_GPM11" localSheetId="7">'[1]PAI PNN'!#REF!</definedName>
    <definedName name="_GPM11" localSheetId="11">#REF!</definedName>
    <definedName name="_GPM11">#REF!</definedName>
    <definedName name="_GPM12" localSheetId="11">#REF!</definedName>
    <definedName name="_GPM12">#REF!</definedName>
    <definedName name="_GPM13" localSheetId="11">#REF!</definedName>
    <definedName name="_GPM13">#REF!</definedName>
    <definedName name="_GPM14" localSheetId="7">'[1]PAI PNN'!#REF!</definedName>
    <definedName name="_GPM14" localSheetId="11">#REF!</definedName>
    <definedName name="_GPM14">#REF!</definedName>
    <definedName name="_GPM16" localSheetId="7">'[1]PAI PNN'!#REF!</definedName>
    <definedName name="_GPM16" localSheetId="11">#REF!</definedName>
    <definedName name="_GPM16">#REF!</definedName>
    <definedName name="_GPM19" localSheetId="7">'[1]PAI PNN'!#REF!</definedName>
    <definedName name="_GPM19" localSheetId="11">#REF!</definedName>
    <definedName name="_GPM19">#REF!</definedName>
    <definedName name="_gpM2" localSheetId="7">'[1]PAI PNN'!#REF!</definedName>
    <definedName name="_gpM2" localSheetId="11">#REF!</definedName>
    <definedName name="_gpM2">#REF!</definedName>
    <definedName name="_GPM3" localSheetId="7">'[1]PAI PNN'!#REF!</definedName>
    <definedName name="_GPM3" localSheetId="11">#REF!</definedName>
    <definedName name="_GPM3">#REF!</definedName>
    <definedName name="_GPM4" localSheetId="7">'[1]PAI PNN'!#REF!</definedName>
    <definedName name="_GPM4" localSheetId="11">#REF!</definedName>
    <definedName name="_GPM4">#REF!</definedName>
    <definedName name="_GPM5" localSheetId="7">'[1]PAI PNN'!#REF!</definedName>
    <definedName name="_GPM5" localSheetId="11">#REF!</definedName>
    <definedName name="_GPM5">#REF!</definedName>
    <definedName name="_GPM6" localSheetId="7">'[1]PAI PNN'!#REF!</definedName>
    <definedName name="_GPM6" localSheetId="11">#REF!</definedName>
    <definedName name="_GPM6">#REF!</definedName>
    <definedName name="_GPM7" localSheetId="11">#REF!</definedName>
    <definedName name="_GPM7">#REF!</definedName>
    <definedName name="_GPM9" localSheetId="11">#REF!</definedName>
    <definedName name="_GPM9">#REF!</definedName>
    <definedName name="_OAJ1" localSheetId="11">#REF!</definedName>
    <definedName name="_OAJ1">#REF!</definedName>
    <definedName name="_oaj10" localSheetId="11">#REF!</definedName>
    <definedName name="_oaj10">#REF!</definedName>
    <definedName name="_OAJ11" localSheetId="7">'[1]PAI PNN'!#REF!</definedName>
    <definedName name="_OAJ11" localSheetId="11">#REF!</definedName>
    <definedName name="_OAJ11">#REF!</definedName>
    <definedName name="_OAJ13" localSheetId="7">'[1]PAI PNN'!#REF!</definedName>
    <definedName name="_OAJ13" localSheetId="11">#REF!</definedName>
    <definedName name="_OAJ13">#REF!</definedName>
    <definedName name="_OAJ2" localSheetId="7">'[1]PAI PNN'!#REF!</definedName>
    <definedName name="_OAJ2" localSheetId="11">#REF!</definedName>
    <definedName name="_OAJ2">#REF!</definedName>
    <definedName name="_OAJ3" localSheetId="7">'[1]PAI PNN'!#REF!</definedName>
    <definedName name="_OAJ3" localSheetId="11">#REF!</definedName>
    <definedName name="_OAJ3">#REF!</definedName>
    <definedName name="_OAJ4" localSheetId="11">#REF!</definedName>
    <definedName name="_OAJ4">#REF!</definedName>
    <definedName name="_OAJ5" localSheetId="11">#REF!</definedName>
    <definedName name="_OAJ5">#REF!</definedName>
    <definedName name="_OAJ6" localSheetId="7">'[1]PAI PNN'!#REF!</definedName>
    <definedName name="_OAJ6" localSheetId="11">#REF!</definedName>
    <definedName name="_OAJ6">#REF!</definedName>
    <definedName name="_OAJ7" localSheetId="7">'[1]PAI PNN'!#REF!</definedName>
    <definedName name="_OAJ7" localSheetId="11">#REF!</definedName>
    <definedName name="_OAJ7">#REF!</definedName>
    <definedName name="_oaj9" localSheetId="11">#REF!</definedName>
    <definedName name="_oaj9">#REF!</definedName>
    <definedName name="_OAP1" localSheetId="7">'[1]PAI PNN'!#REF!</definedName>
    <definedName name="_OAP1" localSheetId="11">#REF!</definedName>
    <definedName name="_OAP1">#REF!</definedName>
    <definedName name="_OGR1" localSheetId="11">#REF!</definedName>
    <definedName name="_OGR1">#REF!</definedName>
    <definedName name="_OGR2" localSheetId="7">'[1]PAI PNN'!#REF!</definedName>
    <definedName name="_OGR2" localSheetId="11">#REF!</definedName>
    <definedName name="_OGR2">#REF!</definedName>
    <definedName name="_OGR3" localSheetId="7">'[1]PAI PNN'!#REF!</definedName>
    <definedName name="_OGR3" localSheetId="11">#REF!</definedName>
    <definedName name="_OGR3">#REF!</definedName>
    <definedName name="_OGR4" localSheetId="11">#REF!</definedName>
    <definedName name="_OGR4">#REF!</definedName>
    <definedName name="_OGR5" localSheetId="11">#REF!</definedName>
    <definedName name="_OGR5">#REF!</definedName>
    <definedName name="_OGR6" localSheetId="7">'[1]PAI PNN'!#REF!</definedName>
    <definedName name="_OGR6" localSheetId="11">#REF!</definedName>
    <definedName name="_OGR6">#REF!</definedName>
    <definedName name="_OGR8" localSheetId="7">'[1]PAI PNN'!#REF!</definedName>
    <definedName name="_OGR8" localSheetId="11">#REF!</definedName>
    <definedName name="_OGR8">#REF!</definedName>
    <definedName name="_saf2" localSheetId="11">#REF!</definedName>
    <definedName name="_saf2">#REF!</definedName>
    <definedName name="_SAF3" localSheetId="7">'[1]PAI PNN'!#REF!</definedName>
    <definedName name="_SAF3" localSheetId="11">#REF!</definedName>
    <definedName name="_SAF3">#REF!</definedName>
    <definedName name="_SAF4" localSheetId="7">'[1]PAI PNN'!#REF!</definedName>
    <definedName name="_SAF4" localSheetId="11">#REF!</definedName>
    <definedName name="_SAF4">#REF!</definedName>
    <definedName name="Actividades_metasproductos" localSheetId="7">'[1]PAI PNN'!#REF!</definedName>
    <definedName name="Actividades_metasproductos" localSheetId="11">#REF!</definedName>
    <definedName name="Actividades_metasproductos">#REF!</definedName>
    <definedName name="_xlnm.Print_Area" localSheetId="0">'Balance de Metas PAI'!$A$2:$H$1067</definedName>
    <definedName name="CATATUMBODG1" localSheetId="11">[2]CATATUMBO!#REF!</definedName>
    <definedName name="CATATUMBODG1">[2]CATATUMBO!#REF!</definedName>
    <definedName name="ChingazaFórmulasDG" localSheetId="11">'[3]POA Chingaza 2013 20dic'!#REF!</definedName>
    <definedName name="ChingazaFórmulasDG">'[3]POA Chingaza 2013 20dic'!#REF!</definedName>
    <definedName name="CIENAGADG1" localSheetId="11">[4]Cienaga!#REF!</definedName>
    <definedName name="CIENAGADG1">[4]Cienaga!#REF!</definedName>
    <definedName name="COCUYDG1" localSheetId="11">[2]COCUY!#REF!</definedName>
    <definedName name="COCUYDG1">[2]COCUY!#REF!</definedName>
    <definedName name="COLORADOSDG1" localSheetId="11">[4]Colorados!#REF!</definedName>
    <definedName name="COLORADOSDG1">[4]Colorados!#REF!</definedName>
    <definedName name="COMUNICAC" localSheetId="11">#REF!</definedName>
    <definedName name="COMUNICAC">#REF!</definedName>
    <definedName name="COMUNICAC1" localSheetId="11">#REF!</definedName>
    <definedName name="COMUNICAC1">#REF!</definedName>
    <definedName name="COMUNICAC2" localSheetId="7">'[1]PAI PNN'!#REF!</definedName>
    <definedName name="COMUNICAC2" localSheetId="11">#REF!</definedName>
    <definedName name="COMUNICAC2">#REF!</definedName>
    <definedName name="COMUNICAC3" localSheetId="7">'[1]PAI PNN'!#REF!</definedName>
    <definedName name="COMUNICAC3" localSheetId="11">#REF!</definedName>
    <definedName name="COMUNICAC3">#REF!</definedName>
    <definedName name="CONTROL1" localSheetId="7">'[1]PAI PNN'!#REF!</definedName>
    <definedName name="CONTROL1" localSheetId="11">#REF!</definedName>
    <definedName name="CONTROL1">#REF!</definedName>
    <definedName name="CONTROL11" localSheetId="7">'[1]PAI PNN'!#REF!</definedName>
    <definedName name="CONTROL11" localSheetId="11">#REF!</definedName>
    <definedName name="CONTROL11">#REF!</definedName>
    <definedName name="CORALESDG1" localSheetId="11">[4]Corales!#REF!</definedName>
    <definedName name="CORALESDG1">[4]Corales!#REF!</definedName>
    <definedName name="CORCHALDG1" localSheetId="11">[4]Corchal!#REF!</definedName>
    <definedName name="CORCHALDG1">[4]Corchal!#REF!</definedName>
    <definedName name="CorotaDG1" localSheetId="11">'[5]#CorotaOK'!#REF!</definedName>
    <definedName name="CorotaDG1">'[5]#CorotaOK'!#REF!</definedName>
    <definedName name="DEDOS">#REF!</definedName>
    <definedName name="dependencias">[6]Hoja4!$A$2:$A$20</definedName>
    <definedName name="DEUNO">#REF!</definedName>
    <definedName name="DGDOS">#REF!</definedName>
    <definedName name="DGUNO">#REF!</definedName>
    <definedName name="DTDE1" localSheetId="11">#REF!</definedName>
    <definedName name="DTDE1">#REF!</definedName>
    <definedName name="DTDE2" localSheetId="11">#REF!</definedName>
    <definedName name="DTDE2">#REF!</definedName>
    <definedName name="DTDG1" localSheetId="7">[1]DTOR!#REF!</definedName>
    <definedName name="DTDG1" localSheetId="11">#REF!</definedName>
    <definedName name="DTDG1">#REF!</definedName>
    <definedName name="DTDG2" localSheetId="7">[1]DTOR!#REF!</definedName>
    <definedName name="DTDG2" localSheetId="11">#REF!</definedName>
    <definedName name="DTDG2">#REF!</definedName>
    <definedName name="Encabezado" localSheetId="11">#REF!</definedName>
    <definedName name="Encabezado">#REF!</definedName>
    <definedName name="ESTORAQUESDG1" localSheetId="11">[2]ESTORAQUES!#REF!</definedName>
    <definedName name="ESTORAQUESDG1">[2]ESTORAQUES!#REF!</definedName>
    <definedName name="FLAMENCOSDG1" localSheetId="11">'[4]SFF Flamencos'!#REF!</definedName>
    <definedName name="FLAMENCOSDG1">'[4]SFF Flamencos'!#REF!</definedName>
    <definedName name="Frecuencia">[7]Hoja3!$B$2:$B$6</definedName>
    <definedName name="GAIC" localSheetId="11">#REF!</definedName>
    <definedName name="GAIC">#REF!</definedName>
    <definedName name="GAIC01" localSheetId="11">#REF!</definedName>
    <definedName name="GAIC01">#REF!</definedName>
    <definedName name="GAIC02" localSheetId="11">#REF!</definedName>
    <definedName name="GAIC02">#REF!</definedName>
    <definedName name="GAIC03" localSheetId="7">'[1]PAI PNN'!#REF!</definedName>
    <definedName name="GAIC03" localSheetId="11">#REF!</definedName>
    <definedName name="GAIC03">#REF!</definedName>
    <definedName name="GAIC04" localSheetId="7">'[1]PAI PNN'!#REF!</definedName>
    <definedName name="GAIC04" localSheetId="11">#REF!</definedName>
    <definedName name="GAIC04">#REF!</definedName>
    <definedName name="GAIC1" localSheetId="11">#REF!</definedName>
    <definedName name="GAIC1">#REF!</definedName>
    <definedName name="GAIC2" localSheetId="7">'[1]PAI PNN'!#REF!</definedName>
    <definedName name="GAIC2" localSheetId="11">#REF!</definedName>
    <definedName name="GAIC2">#REF!</definedName>
    <definedName name="GAIC3" localSheetId="7">'[1]PAI PNN'!#REF!</definedName>
    <definedName name="GAIC3" localSheetId="11">#REF!</definedName>
    <definedName name="GAIC3">#REF!</definedName>
    <definedName name="GalerasDG1" localSheetId="11">'[5]POA Galeras'!#REF!</definedName>
    <definedName name="GalerasDG1">'[5]POA Galeras'!#REF!</definedName>
    <definedName name="gg">[8]Hoja1!$B$2:$B$31</definedName>
    <definedName name="GGPM5" localSheetId="7">'[1]PAI PNN'!#REF!</definedName>
    <definedName name="GGPM5" localSheetId="11">#REF!</definedName>
    <definedName name="GGPM5">#REF!</definedName>
    <definedName name="GPM" localSheetId="11">#REF!</definedName>
    <definedName name="GPM">#REF!</definedName>
    <definedName name="GPM0" localSheetId="11">#REF!</definedName>
    <definedName name="GPM0">#REF!</definedName>
    <definedName name="GPMPMAEMAPPS" localSheetId="7">'[1]PAI PNN'!#REF!</definedName>
    <definedName name="GPMPMAEMAPPS" localSheetId="11">#REF!</definedName>
    <definedName name="GPMPMAEMAPPS">#REF!</definedName>
    <definedName name="GPMPMAEMAPPS1" localSheetId="7">'[1]PAI PNN'!#REF!</definedName>
    <definedName name="GPMPMAEMAPPS1" localSheetId="11">#REF!</definedName>
    <definedName name="GPMPMAEMAPPS1">#REF!</definedName>
    <definedName name="GPMT" localSheetId="11">#REF!</definedName>
    <definedName name="GPMT">#REF!</definedName>
    <definedName name="GPMT1" localSheetId="11">#REF!</definedName>
    <definedName name="GPMT1">#REF!</definedName>
    <definedName name="GPMT2" localSheetId="7">'[1]PAI PNN'!#REF!</definedName>
    <definedName name="GPMT2" localSheetId="11">#REF!</definedName>
    <definedName name="GPMT2">#REF!</definedName>
    <definedName name="GPMT3" localSheetId="7">'[1]PAI PNN'!#REF!</definedName>
    <definedName name="GPMT3" localSheetId="11">#REF!</definedName>
    <definedName name="GPMT3">#REF!</definedName>
    <definedName name="GSIR" localSheetId="11">#REF!</definedName>
    <definedName name="GSIR">#REF!</definedName>
    <definedName name="GSIR1" localSheetId="11">#REF!</definedName>
    <definedName name="GSIR1">#REF!</definedName>
    <definedName name="GSIR2" localSheetId="7">'[1]PAI PNN'!#REF!</definedName>
    <definedName name="GSIR2" localSheetId="11">#REF!</definedName>
    <definedName name="GSIR2">#REF!</definedName>
    <definedName name="GSIR3" localSheetId="7">'[1]PAI PNN'!#REF!</definedName>
    <definedName name="GSIR3" localSheetId="11">#REF!</definedName>
    <definedName name="GSIR3">#REF!</definedName>
    <definedName name="GTEA" localSheetId="11">#REF!</definedName>
    <definedName name="GTEA">#REF!</definedName>
    <definedName name="GTEA1" localSheetId="11">#REF!</definedName>
    <definedName name="GTEA1">#REF!</definedName>
    <definedName name="GTEA2" localSheetId="7">'[1]PAI PNN'!#REF!</definedName>
    <definedName name="GTEA2" localSheetId="11">#REF!</definedName>
    <definedName name="GTEA2">#REF!</definedName>
    <definedName name="GTEA3" localSheetId="7">'[1]PAI PNN'!#REF!</definedName>
    <definedName name="GTEA3" localSheetId="11">#REF!</definedName>
    <definedName name="GTEA3">#REF!</definedName>
    <definedName name="GuacharosDG1" localSheetId="11">'[5]PNN GuacharosOK'!#REF!</definedName>
    <definedName name="GuacharosDG1">'[5]PNN GuacharosOK'!#REF!</definedName>
    <definedName name="Guacharosformulas" localSheetId="11">'[5]PNN GuacharosOK'!#REF!</definedName>
    <definedName name="Guacharosformulas">'[5]PNN GuacharosOK'!#REF!</definedName>
    <definedName name="GUANENTADG1" localSheetId="11">[2]GUANENTÁ!#REF!</definedName>
    <definedName name="GUANENTADG1">[2]GUANENTÁ!#REF!</definedName>
    <definedName name="HermosasDG1" localSheetId="11">'[5]Las HermosasOK'!#REF!</definedName>
    <definedName name="HermosasDG1">'[5]Las HermosasOK'!#REF!</definedName>
    <definedName name="IGUAQUEDG1" localSheetId="11">[2]IGUAQUE!#REF!</definedName>
    <definedName name="IGUAQUEDG1">[2]IGUAQUE!#REF!</definedName>
    <definedName name="INDICADORES" localSheetId="11">#REF!</definedName>
    <definedName name="INDICADORES">#REF!</definedName>
    <definedName name="JUanaCascabelDG1" localSheetId="11">'[5]Juana CascabelOK'!#REF!</definedName>
    <definedName name="JUanaCascabelDG1">'[5]Juana CascabelOK'!#REF!</definedName>
    <definedName name="linestra">[6]Hoja4!$E$2:$E$14</definedName>
    <definedName name="MACARENADE1" localSheetId="7">#REF!</definedName>
    <definedName name="MACARENADE1" localSheetId="11">#REF!</definedName>
    <definedName name="MACARENADE1">#REF!</definedName>
    <definedName name="MACARENADE2" localSheetId="7">#REF!</definedName>
    <definedName name="MACARENADE2" localSheetId="11">#REF!</definedName>
    <definedName name="MACARENADE2">#REF!</definedName>
    <definedName name="MACARENADG1" localSheetId="7">#REF!</definedName>
    <definedName name="MACARENADG1" localSheetId="11">#REF!</definedName>
    <definedName name="MACARENADG1">#REF!</definedName>
    <definedName name="MACARENADG2" localSheetId="7">#REF!</definedName>
    <definedName name="MACARENADG2" localSheetId="11">#REF!</definedName>
    <definedName name="MACARENADG2">#REF!</definedName>
    <definedName name="MacuiraDG1" localSheetId="11">[4]Macuira!#REF!</definedName>
    <definedName name="MacuiraDG1">[4]Macuira!#REF!</definedName>
    <definedName name="Modificaciones" localSheetId="7">#REF!</definedName>
    <definedName name="Modificaciones" localSheetId="11">#REF!</definedName>
    <definedName name="Modificaciones">#REF!</definedName>
    <definedName name="NevadosDG1" localSheetId="11">[5]Nevados!#REF!</definedName>
    <definedName name="NevadosDG1">[5]Nevados!#REF!</definedName>
    <definedName name="NH" localSheetId="11">'[5]#Nevado del Huila'!#REF!</definedName>
    <definedName name="NH">'[5]#Nevado del Huila'!#REF!</definedName>
    <definedName name="NombreRango1">#REF!</definedName>
    <definedName name="OAJ" localSheetId="11">#REF!</definedName>
    <definedName name="OAJ">#REF!</definedName>
    <definedName name="OAP" localSheetId="7">'[1]PAI PNN'!#REF!</definedName>
    <definedName name="OAP" localSheetId="11">#REF!</definedName>
    <definedName name="OAP">#REF!</definedName>
    <definedName name="OAP0" localSheetId="11">#REF!</definedName>
    <definedName name="OAP0">#REF!</definedName>
    <definedName name="OAP00" localSheetId="11">#REF!</definedName>
    <definedName name="OAP00">#REF!</definedName>
    <definedName name="OAPLILA" localSheetId="11">#REF!</definedName>
    <definedName name="OAPLILA">#REF!</definedName>
    <definedName name="OAPLINEAMIENT" localSheetId="11">#REF!</definedName>
    <definedName name="OAPLINEAMIENT">#REF!</definedName>
    <definedName name="OAPLINEAMIENTO" localSheetId="7">'[1]PAI PNN'!#REF!</definedName>
    <definedName name="OAPLINEAMIENTO" localSheetId="11">#REF!</definedName>
    <definedName name="OAPLINEAMIENTO">#REF!</definedName>
    <definedName name="OAPLINEAMIENTOS" localSheetId="11">#REF!</definedName>
    <definedName name="OAPLINEAMIENTOS">#REF!</definedName>
    <definedName name="OAPLINEAMIENTOS1" localSheetId="11">#REF!</definedName>
    <definedName name="OAPLINEAMIENTOS1">#REF!</definedName>
    <definedName name="OAPNERY" localSheetId="7">'[1]PAI PNN'!#REF!</definedName>
    <definedName name="OAPNERY" localSheetId="11">#REF!</definedName>
    <definedName name="OAPNERY">#REF!</definedName>
    <definedName name="OAPNERY1" localSheetId="7">'[1]PAI PNN'!#REF!</definedName>
    <definedName name="OAPNERY1" localSheetId="11">#REF!</definedName>
    <definedName name="OAPNERY1">#REF!</definedName>
    <definedName name="OGR" localSheetId="11">#REF!</definedName>
    <definedName name="OGR">#REF!</definedName>
    <definedName name="OPDG1" localSheetId="11">'[4]Old Providence'!#REF!</definedName>
    <definedName name="OPDG1">'[4]Old Providence'!#REF!</definedName>
    <definedName name="OrquideasDG1" localSheetId="11">[5]OrquideasOK!#REF!</definedName>
    <definedName name="OrquideasDG1">[5]OrquideasOK!#REF!</definedName>
    <definedName name="OtunDG1" localSheetId="11">'[5]Otun Quimbaya'!#REF!</definedName>
    <definedName name="OtunDG1">'[5]Otun Quimbaya'!#REF!</definedName>
    <definedName name="PARAMILLODG1" localSheetId="11">[4]Paramillo!#REF!</definedName>
    <definedName name="PARAMILLODG1">[4]Paramillo!#REF!</definedName>
    <definedName name="PICACHOSDE1" localSheetId="7">#REF!</definedName>
    <definedName name="PICACHOSDE1" localSheetId="11">#REF!</definedName>
    <definedName name="PICACHOSDE1">#REF!</definedName>
    <definedName name="PICACHOSDE2" localSheetId="7">#REF!</definedName>
    <definedName name="PICACHOSDE2" localSheetId="11">#REF!</definedName>
    <definedName name="PICACHOSDE2">#REF!</definedName>
    <definedName name="PICACHOSDG1" localSheetId="7">#REF!</definedName>
    <definedName name="PICACHOSDG1" localSheetId="11">#REF!</definedName>
    <definedName name="PICACHOSDG1">#REF!</definedName>
    <definedName name="PICACHOSDG2" localSheetId="7">#REF!</definedName>
    <definedName name="PICACHOSDG2" localSheetId="11">#REF!</definedName>
    <definedName name="PICACHOSDG2">#REF!</definedName>
    <definedName name="PISBADG1" localSheetId="11">[2]PISBA!#REF!</definedName>
    <definedName name="PISBADG1">[2]PISBA!#REF!</definedName>
    <definedName name="Procesos">[9]Hoja1!$B$2:$B$31</definedName>
    <definedName name="PuraceDG1" localSheetId="11">[5]PuraceOK!#REF!</definedName>
    <definedName name="PuraceDG1">[5]PuraceOK!#REF!</definedName>
    <definedName name="SAF" localSheetId="11">#REF!</definedName>
    <definedName name="SAF">#REF!</definedName>
    <definedName name="SeguimEstrateg1y2trimestre" localSheetId="11">#REF!</definedName>
    <definedName name="SeguimEstrateg1y2trimestre">#REF!</definedName>
    <definedName name="Seguimientogestión1y2sem" localSheetId="7">'[1]PAI PNN'!#REF!</definedName>
    <definedName name="Seguimientogestión1y2sem" localSheetId="11">#REF!</definedName>
    <definedName name="Seguimientogestión1y2sem">#REF!</definedName>
    <definedName name="Seguimtítulo2" localSheetId="7">'[1]PAI PNN'!#REF!</definedName>
    <definedName name="Seguimtítulo2" localSheetId="11">#REF!</definedName>
    <definedName name="Seguimtítulo2">#REF!</definedName>
    <definedName name="SelvaDG1" localSheetId="11">'[5]Selva FlorenciaOK'!#REF!</definedName>
    <definedName name="SelvaDG1">'[5]Selva FlorenciaOK'!#REF!</definedName>
    <definedName name="Sept1" localSheetId="11">#REF!</definedName>
    <definedName name="Sept1">#REF!</definedName>
    <definedName name="Sept2" localSheetId="7">'[1]PAI PNN'!#REF!</definedName>
    <definedName name="Sept2" localSheetId="11">#REF!</definedName>
    <definedName name="Sept2">#REF!</definedName>
    <definedName name="SINAP" localSheetId="11">#REF!</definedName>
    <definedName name="SINAP">#REF!</definedName>
    <definedName name="SINAP1" localSheetId="11">#REF!</definedName>
    <definedName name="SINAP1">#REF!</definedName>
    <definedName name="SINAP10" localSheetId="7">'[1]PAI PNN'!#REF!</definedName>
    <definedName name="SINAP10" localSheetId="11">#REF!</definedName>
    <definedName name="SINAP10">#REF!</definedName>
    <definedName name="SINAP11" localSheetId="7">'[1]PAI PNN'!#REF!</definedName>
    <definedName name="SINAP11" localSheetId="11">#REF!</definedName>
    <definedName name="SINAP11">#REF!</definedName>
    <definedName name="Sinap2" localSheetId="7">'[1]PAI PNN'!#REF!</definedName>
    <definedName name="Sinap2" localSheetId="11">#REF!</definedName>
    <definedName name="Sinap2">#REF!</definedName>
    <definedName name="SINAP3" localSheetId="7">'[1]PAI PNN'!#REF!</definedName>
    <definedName name="SINAP3" localSheetId="11">#REF!</definedName>
    <definedName name="SINAP3">#REF!</definedName>
    <definedName name="SINAP4" localSheetId="11">#REF!</definedName>
    <definedName name="SINAP4">#REF!</definedName>
    <definedName name="SINAP5" localSheetId="11">#REF!</definedName>
    <definedName name="SINAP5">#REF!</definedName>
    <definedName name="SINAP6" localSheetId="7">'[1]PAI PNN'!#REF!</definedName>
    <definedName name="SINAP6" localSheetId="11">#REF!</definedName>
    <definedName name="SINAP6">#REF!</definedName>
    <definedName name="SINAP7" localSheetId="7">'[1]PAI PNN'!#REF!</definedName>
    <definedName name="SINAP7" localSheetId="11">#REF!</definedName>
    <definedName name="SINAP7">#REF!</definedName>
    <definedName name="SINAP8" localSheetId="11">#REF!</definedName>
    <definedName name="SINAP8">#REF!</definedName>
    <definedName name="SINAP9" localSheetId="11">#REF!</definedName>
    <definedName name="SINAP9">#REF!</definedName>
    <definedName name="SN" localSheetId="7">#REF!</definedName>
    <definedName name="SN" localSheetId="0">#REF!</definedName>
    <definedName name="SN" localSheetId="11">#REF!</definedName>
    <definedName name="SN">#REF!</definedName>
    <definedName name="SNDG1" localSheetId="11">'[4]Sierra Nevada'!#REF!</definedName>
    <definedName name="SNDG1">'[4]Sierra Nevada'!#REF!</definedName>
    <definedName name="SSNA0" localSheetId="11">#REF!</definedName>
    <definedName name="SSNA0">#REF!</definedName>
    <definedName name="SSNA00" localSheetId="11">#REF!</definedName>
    <definedName name="SSNA00">#REF!</definedName>
    <definedName name="SSNA01" localSheetId="7">'[1]PAI PNN'!#REF!</definedName>
    <definedName name="SSNA01" localSheetId="11">#REF!</definedName>
    <definedName name="SSNA01">#REF!</definedName>
    <definedName name="SSNA011" localSheetId="7">'[1]PAI PNN'!#REF!</definedName>
    <definedName name="SSNA011" localSheetId="11">#REF!</definedName>
    <definedName name="SSNA011">#REF!</definedName>
    <definedName name="SSNA2" localSheetId="11">#REF!</definedName>
    <definedName name="SSNA2">#REF!</definedName>
    <definedName name="SSNA4" localSheetId="11">#REF!</definedName>
    <definedName name="SSNA4">#REF!</definedName>
    <definedName name="SSNA5" localSheetId="7">'[1]PAI PNN'!#REF!</definedName>
    <definedName name="SSNA5" localSheetId="11">#REF!</definedName>
    <definedName name="SSNA5">#REF!</definedName>
    <definedName name="SSNA6" localSheetId="7">'[1]PAI PNN'!#REF!</definedName>
    <definedName name="SSNA6" localSheetId="11">#REF!</definedName>
    <definedName name="SSNA6">#REF!</definedName>
    <definedName name="Subprograma_IndicadorPAI" localSheetId="11">#REF!</definedName>
    <definedName name="Subprograma_IndicadorPAI">#REF!</definedName>
    <definedName name="SUMAPAZDE1" localSheetId="7">#REF!</definedName>
    <definedName name="SUMAPAZDE1" localSheetId="11">#REF!</definedName>
    <definedName name="SUMAPAZDE1">#REF!</definedName>
    <definedName name="SUMAPAZDE2" localSheetId="7">#REF!</definedName>
    <definedName name="SUMAPAZDE2" localSheetId="11">#REF!</definedName>
    <definedName name="SUMAPAZDE2">#REF!</definedName>
    <definedName name="SUMAPAZDG1" localSheetId="7">#REF!</definedName>
    <definedName name="SUMAPAZDG1" localSheetId="11">#REF!</definedName>
    <definedName name="SUMAPAZDG1">#REF!</definedName>
    <definedName name="SUMAPAZDG2" localSheetId="7">#REF!</definedName>
    <definedName name="SUMAPAZDG2" localSheetId="11">#REF!</definedName>
    <definedName name="SUMAPAZDG2">#REF!</definedName>
    <definedName name="TAMADG1" localSheetId="11">[2]TAMÁ!#REF!</definedName>
    <definedName name="TAMADG1">[2]TAMÁ!#REF!</definedName>
    <definedName name="TatamaDG1" localSheetId="11">[5]TatamaOK!#REF!</definedName>
    <definedName name="TatamaDG1">[5]TatamaOK!#REF!</definedName>
    <definedName name="TAYRONADG1" localSheetId="11">[4]Tayrona!#REF!</definedName>
    <definedName name="TAYRONADG1">[4]Tayrona!#REF!</definedName>
    <definedName name="TINIGUADE1" localSheetId="7">#REF!</definedName>
    <definedName name="TINIGUADE1" localSheetId="11">#REF!</definedName>
    <definedName name="TINIGUADE1">#REF!</definedName>
    <definedName name="TINIGUADE2" localSheetId="7">#REF!</definedName>
    <definedName name="TINIGUADE2" localSheetId="11">#REF!</definedName>
    <definedName name="TINIGUADE2">#REF!</definedName>
    <definedName name="TINIGUADG1" localSheetId="7">#REF!</definedName>
    <definedName name="TINIGUADG1" localSheetId="11">#REF!</definedName>
    <definedName name="TINIGUADG1">#REF!</definedName>
    <definedName name="TINIGUADG2" localSheetId="7">#REF!</definedName>
    <definedName name="TINIGUADG2" localSheetId="11">#REF!</definedName>
    <definedName name="TINIGUADG2">#REF!</definedName>
    <definedName name="TipoIndicador">[7]Hoja3!$A$2:$A$4</definedName>
    <definedName name="Título1" localSheetId="11">#REF!</definedName>
    <definedName name="Título1">#REF!</definedName>
    <definedName name="TUPARRODE1" localSheetId="11">#REF!</definedName>
    <definedName name="TUPARRODE1">#REF!</definedName>
    <definedName name="TUPARRODE2" localSheetId="7">#REF!</definedName>
    <definedName name="TUPARRODE2" localSheetId="11">#REF!</definedName>
    <definedName name="TUPARRODE2">#REF!</definedName>
    <definedName name="TUPARRODG1" localSheetId="7">#REF!</definedName>
    <definedName name="TUPARRODG1" localSheetId="11">#REF!</definedName>
    <definedName name="TUPARRODG1">#REF!</definedName>
    <definedName name="TUPARRODG2" localSheetId="7">#REF!</definedName>
    <definedName name="TUPARRODG2" localSheetId="11">#REF!</definedName>
    <definedName name="TUPARRODG2">#REF!</definedName>
    <definedName name="VPIDG1" localSheetId="11">'[4]VPI Salamanca'!#REF!</definedName>
    <definedName name="VPIDG1">'[4]VPI Salamanca'!#REF!</definedName>
    <definedName name="YARIGUIESDG1" localSheetId="11">[2]YARIGUÍES!#REF!</definedName>
    <definedName name="YARIGUIESDG1">[2]YARIGUÍES!#REF!</definedName>
  </definedNames>
  <calcPr calcId="152511"/>
</workbook>
</file>

<file path=xl/calcChain.xml><?xml version="1.0" encoding="utf-8"?>
<calcChain xmlns="http://schemas.openxmlformats.org/spreadsheetml/2006/main">
  <c r="B31" i="51" l="1"/>
  <c r="H14" i="51"/>
  <c r="B30" i="51"/>
  <c r="F19" i="51"/>
  <c r="F17" i="51"/>
  <c r="Q8" i="9"/>
  <c r="S8" i="9" s="1"/>
  <c r="B4" i="50" s="1"/>
  <c r="F3" i="51" l="1"/>
  <c r="Q54" i="9"/>
  <c r="O54" i="9"/>
  <c r="P55" i="9" l="1"/>
  <c r="R55" i="9"/>
  <c r="Q55" i="9"/>
  <c r="Q49" i="9" l="1"/>
  <c r="Q50" i="9"/>
  <c r="Q51" i="9"/>
  <c r="F20" i="51" s="1"/>
  <c r="H20" i="51" s="1"/>
  <c r="B26" i="51" s="1"/>
  <c r="Q53" i="9"/>
  <c r="F16" i="51" s="1"/>
  <c r="Q52" i="9"/>
  <c r="Q48" i="9"/>
  <c r="R48" i="9" s="1"/>
  <c r="B9" i="49" s="1"/>
  <c r="Q42" i="9"/>
  <c r="Q41" i="9"/>
  <c r="Q40" i="9"/>
  <c r="Q38" i="9"/>
  <c r="Q28" i="9"/>
  <c r="Q25" i="9"/>
  <c r="F11" i="51" s="1"/>
  <c r="Q22" i="9"/>
  <c r="F9" i="51" s="1"/>
  <c r="Q21" i="9"/>
  <c r="Q20" i="9"/>
  <c r="F8" i="51" s="1"/>
  <c r="Q14" i="9"/>
  <c r="Q12" i="9"/>
  <c r="Q10" i="9"/>
  <c r="Q46" i="9"/>
  <c r="Q44" i="9"/>
  <c r="Q35" i="9"/>
  <c r="Q32" i="9"/>
  <c r="Q30" i="9"/>
  <c r="Q29" i="9"/>
  <c r="F12" i="51" s="1"/>
  <c r="Q23" i="9"/>
  <c r="Q17" i="9"/>
  <c r="F6" i="51" s="1"/>
  <c r="Q16" i="9"/>
  <c r="F5" i="51" s="1"/>
  <c r="Q15" i="9"/>
  <c r="F10" i="51" s="1"/>
  <c r="Q9" i="9"/>
  <c r="F4" i="51" s="1"/>
  <c r="Q11" i="9"/>
  <c r="Q13" i="9"/>
  <c r="R13" i="9" s="1"/>
  <c r="B14" i="49" s="1"/>
  <c r="K54" i="9"/>
  <c r="K8" i="9"/>
  <c r="K9" i="9"/>
  <c r="K10" i="9"/>
  <c r="K18" i="9"/>
  <c r="K19" i="9"/>
  <c r="K20" i="9"/>
  <c r="K21" i="9"/>
  <c r="K23" i="9"/>
  <c r="K24" i="9"/>
  <c r="K37" i="9"/>
  <c r="K11" i="9"/>
  <c r="K12" i="9"/>
  <c r="K13" i="9"/>
  <c r="K46" i="9"/>
  <c r="K47" i="9"/>
  <c r="J14" i="9"/>
  <c r="K14" i="9"/>
  <c r="L14" i="9" s="1"/>
  <c r="K15" i="9"/>
  <c r="K16" i="9"/>
  <c r="K17" i="9"/>
  <c r="I22" i="9"/>
  <c r="K22" i="9"/>
  <c r="J25" i="9"/>
  <c r="K25" i="9"/>
  <c r="J27" i="9"/>
  <c r="K27" i="9"/>
  <c r="J28" i="9"/>
  <c r="K28" i="9"/>
  <c r="K29" i="9"/>
  <c r="K30" i="9"/>
  <c r="K31" i="9"/>
  <c r="K32" i="9"/>
  <c r="K34" i="9"/>
  <c r="K35" i="9"/>
  <c r="K36" i="9"/>
  <c r="J38" i="9"/>
  <c r="K38" i="9"/>
  <c r="K39" i="9"/>
  <c r="K40" i="9"/>
  <c r="K41" i="9"/>
  <c r="K42" i="9"/>
  <c r="L42" i="9" s="1"/>
  <c r="K43" i="9"/>
  <c r="K44" i="9"/>
  <c r="K45" i="9"/>
  <c r="K48" i="9"/>
  <c r="L48" i="9" s="1"/>
  <c r="K49" i="9"/>
  <c r="K50" i="9"/>
  <c r="K51" i="9"/>
  <c r="K53" i="9"/>
  <c r="K52" i="9"/>
  <c r="L52" i="9" s="1"/>
  <c r="O52" i="9"/>
  <c r="O53" i="9"/>
  <c r="O49" i="9"/>
  <c r="O48" i="9"/>
  <c r="O10" i="9"/>
  <c r="O11" i="9"/>
  <c r="O12" i="9"/>
  <c r="O14" i="9"/>
  <c r="M15" i="9"/>
  <c r="M16" i="9"/>
  <c r="O40" i="9"/>
  <c r="O41" i="9"/>
  <c r="O44" i="9"/>
  <c r="O9" i="9"/>
  <c r="R7" i="46"/>
  <c r="R8" i="46"/>
  <c r="R9" i="46"/>
  <c r="R10" i="46"/>
  <c r="R11" i="46"/>
  <c r="R8" i="41"/>
  <c r="S8" i="41"/>
  <c r="S9" i="41"/>
  <c r="U8" i="41"/>
  <c r="R10" i="41"/>
  <c r="S10" i="41"/>
  <c r="R11" i="41"/>
  <c r="S11" i="41"/>
  <c r="U11" i="41"/>
  <c r="R12" i="41"/>
  <c r="S12" i="41"/>
  <c r="U12" i="41"/>
  <c r="R13" i="41"/>
  <c r="S13" i="41"/>
  <c r="U13" i="41"/>
  <c r="R14" i="41"/>
  <c r="S14" i="41"/>
  <c r="R15" i="41"/>
  <c r="S15" i="41"/>
  <c r="U14" i="41"/>
  <c r="R16" i="41"/>
  <c r="S16" i="41"/>
  <c r="R17" i="41"/>
  <c r="S17" i="41"/>
  <c r="U16" i="41"/>
  <c r="R18" i="41"/>
  <c r="S18" i="41"/>
  <c r="R19" i="41"/>
  <c r="S19" i="41"/>
  <c r="R20" i="41"/>
  <c r="S20" i="41"/>
  <c r="R21" i="41"/>
  <c r="S21" i="41"/>
  <c r="R22" i="41"/>
  <c r="S22" i="41"/>
  <c r="U22" i="41"/>
  <c r="U23" i="41"/>
  <c r="R23" i="41"/>
  <c r="S23" i="41"/>
  <c r="R24" i="41"/>
  <c r="S24" i="41"/>
  <c r="U24" i="41"/>
  <c r="R25" i="41"/>
  <c r="S25" i="41"/>
  <c r="U25" i="41"/>
  <c r="R26" i="41"/>
  <c r="S26" i="41"/>
  <c r="U26" i="41"/>
  <c r="R27" i="41"/>
  <c r="S27" i="41"/>
  <c r="R28" i="41"/>
  <c r="S28" i="41"/>
  <c r="R29" i="41"/>
  <c r="S29" i="41"/>
  <c r="U27" i="41"/>
  <c r="R30" i="41"/>
  <c r="S30" i="41"/>
  <c r="R31" i="41"/>
  <c r="S31" i="41"/>
  <c r="R32" i="41"/>
  <c r="S32" i="41"/>
  <c r="U31" i="41"/>
  <c r="R33" i="41"/>
  <c r="S33" i="41"/>
  <c r="U33" i="41"/>
  <c r="R34" i="41"/>
  <c r="S34" i="41"/>
  <c r="U34" i="41"/>
  <c r="R35" i="41"/>
  <c r="S35" i="41"/>
  <c r="R36" i="41"/>
  <c r="S36" i="41"/>
  <c r="R37" i="41"/>
  <c r="S37" i="41"/>
  <c r="U35" i="41"/>
  <c r="R38" i="41"/>
  <c r="S38" i="41"/>
  <c r="U38" i="41"/>
  <c r="R39" i="41"/>
  <c r="S39" i="41"/>
  <c r="R40" i="41"/>
  <c r="S40" i="41"/>
  <c r="R41" i="41"/>
  <c r="S41" i="41"/>
  <c r="U39" i="41"/>
  <c r="R42" i="41"/>
  <c r="S42" i="41"/>
  <c r="U42" i="41"/>
  <c r="R43" i="41"/>
  <c r="S43" i="41"/>
  <c r="U43" i="41"/>
  <c r="G4" i="43"/>
  <c r="G5" i="43"/>
  <c r="G6" i="43"/>
  <c r="G7" i="43"/>
  <c r="G8" i="43"/>
  <c r="G9" i="43"/>
  <c r="G15" i="43"/>
  <c r="G16" i="43"/>
  <c r="G17" i="43"/>
  <c r="G18" i="43"/>
  <c r="G19" i="43"/>
  <c r="G20" i="43"/>
  <c r="G31" i="43"/>
  <c r="G32" i="43"/>
  <c r="G33" i="43"/>
  <c r="G34" i="43"/>
  <c r="G35" i="43"/>
  <c r="G36" i="43"/>
  <c r="G42" i="43"/>
  <c r="G43" i="43"/>
  <c r="G44" i="43"/>
  <c r="G45" i="43"/>
  <c r="G46" i="43"/>
  <c r="G47" i="43"/>
  <c r="G55" i="43"/>
  <c r="G56" i="43"/>
  <c r="G57" i="43"/>
  <c r="G58" i="43"/>
  <c r="G59" i="43"/>
  <c r="G60" i="43"/>
  <c r="G66" i="43"/>
  <c r="G67" i="43"/>
  <c r="G68" i="43"/>
  <c r="G69" i="43"/>
  <c r="G70" i="43"/>
  <c r="G71" i="43"/>
  <c r="G77" i="43"/>
  <c r="G78" i="43"/>
  <c r="G79" i="43"/>
  <c r="G80" i="43"/>
  <c r="G81" i="43"/>
  <c r="G82" i="43"/>
  <c r="B12" i="30"/>
  <c r="C12" i="30"/>
  <c r="D12" i="30"/>
  <c r="C18" i="45"/>
  <c r="D18" i="45"/>
  <c r="E18" i="45"/>
  <c r="F18" i="45"/>
  <c r="G18" i="45"/>
  <c r="H18" i="45"/>
  <c r="I18" i="45"/>
  <c r="J18" i="45"/>
  <c r="K18" i="45"/>
  <c r="L18" i="45"/>
  <c r="M18" i="45"/>
  <c r="N18" i="45"/>
  <c r="O18" i="45"/>
  <c r="O19" i="45"/>
  <c r="P18" i="45"/>
  <c r="Q18" i="45"/>
  <c r="R18" i="45"/>
  <c r="S18" i="45"/>
  <c r="T18" i="45"/>
  <c r="U18" i="45"/>
  <c r="U19" i="45"/>
  <c r="I19" i="45"/>
  <c r="D27" i="45"/>
  <c r="B4" i="44"/>
  <c r="E4" i="44"/>
  <c r="F4" i="44"/>
  <c r="G4" i="44"/>
  <c r="H4" i="44"/>
  <c r="I4" i="44"/>
  <c r="J4" i="44"/>
  <c r="H5" i="44"/>
  <c r="I5" i="44"/>
  <c r="J5" i="44"/>
  <c r="E6" i="44"/>
  <c r="F6" i="44"/>
  <c r="G6" i="44"/>
  <c r="G7" i="44"/>
  <c r="G8" i="44"/>
  <c r="G9" i="44"/>
  <c r="G10" i="44"/>
  <c r="G11" i="44"/>
  <c r="G12" i="44"/>
  <c r="G13" i="44"/>
  <c r="G14" i="44"/>
  <c r="G15" i="44"/>
  <c r="G16" i="44"/>
  <c r="G17" i="44"/>
  <c r="F18" i="44"/>
  <c r="G18" i="44"/>
  <c r="G19" i="44"/>
  <c r="F22" i="44"/>
  <c r="G22" i="44"/>
  <c r="D23" i="44"/>
  <c r="G23" i="44"/>
  <c r="G24" i="44"/>
  <c r="D25" i="44"/>
  <c r="G25" i="44"/>
  <c r="G26" i="44"/>
  <c r="H6" i="44"/>
  <c r="I6" i="44"/>
  <c r="J6" i="44"/>
  <c r="E7" i="44"/>
  <c r="F7" i="44"/>
  <c r="H7" i="44"/>
  <c r="I7" i="44"/>
  <c r="J7" i="44"/>
  <c r="B8" i="44"/>
  <c r="E8" i="44"/>
  <c r="F8" i="44"/>
  <c r="H8" i="44"/>
  <c r="I8" i="44"/>
  <c r="J8" i="44"/>
  <c r="E9" i="44"/>
  <c r="H9" i="44"/>
  <c r="F9" i="44"/>
  <c r="I9" i="44"/>
  <c r="F10" i="44"/>
  <c r="I10" i="44"/>
  <c r="E11" i="44"/>
  <c r="I11" i="44"/>
  <c r="L6" i="44"/>
  <c r="J9" i="44"/>
  <c r="J10" i="44"/>
  <c r="J11" i="44"/>
  <c r="L7" i="44"/>
  <c r="E10" i="44"/>
  <c r="H10" i="44"/>
  <c r="F11" i="44"/>
  <c r="H11" i="44"/>
  <c r="B12" i="44"/>
  <c r="H12" i="44"/>
  <c r="I12" i="44"/>
  <c r="J12" i="44"/>
  <c r="B13" i="44"/>
  <c r="E13" i="44"/>
  <c r="F13" i="44"/>
  <c r="H13" i="44"/>
  <c r="I13" i="44"/>
  <c r="J13" i="44"/>
  <c r="E14" i="44"/>
  <c r="J14" i="44"/>
  <c r="F14" i="44"/>
  <c r="H14" i="44"/>
  <c r="I14" i="44"/>
  <c r="E15" i="44"/>
  <c r="F15" i="44"/>
  <c r="H15" i="44"/>
  <c r="I15" i="44"/>
  <c r="J15" i="44"/>
  <c r="E16" i="44"/>
  <c r="J16" i="44"/>
  <c r="F16" i="44"/>
  <c r="H16" i="44"/>
  <c r="I16" i="44"/>
  <c r="B17" i="44"/>
  <c r="E17" i="44"/>
  <c r="J17" i="44"/>
  <c r="F17" i="44"/>
  <c r="H17" i="44"/>
  <c r="I17" i="44"/>
  <c r="E18" i="44"/>
  <c r="H18" i="44"/>
  <c r="I18" i="44"/>
  <c r="J18" i="44"/>
  <c r="E19" i="44"/>
  <c r="F19" i="44"/>
  <c r="H19" i="44"/>
  <c r="I19" i="44"/>
  <c r="J19" i="44"/>
  <c r="K19" i="44"/>
  <c r="D20" i="44"/>
  <c r="E20" i="44"/>
  <c r="J20" i="44"/>
  <c r="I20" i="44"/>
  <c r="H22" i="44"/>
  <c r="I22" i="44"/>
  <c r="J22" i="44"/>
  <c r="J23" i="44"/>
  <c r="E24" i="44"/>
  <c r="F24" i="44"/>
  <c r="H24" i="44"/>
  <c r="I24" i="44"/>
  <c r="J24" i="44"/>
  <c r="F25" i="44"/>
  <c r="E25" i="44"/>
  <c r="H25" i="44"/>
  <c r="I25" i="44"/>
  <c r="J25" i="44"/>
  <c r="A16" i="33"/>
  <c r="B16" i="33"/>
  <c r="C16" i="33"/>
  <c r="D16" i="33"/>
  <c r="B5" i="34"/>
  <c r="B8" i="21"/>
  <c r="A6" i="21"/>
  <c r="B3" i="32"/>
  <c r="B4" i="32"/>
  <c r="B5" i="32"/>
  <c r="B7" i="32"/>
  <c r="B8" i="32"/>
  <c r="B9" i="32"/>
  <c r="B10" i="32"/>
  <c r="B11" i="32"/>
  <c r="B12" i="32"/>
  <c r="B13" i="32"/>
  <c r="B14" i="32"/>
  <c r="B15" i="32"/>
  <c r="B16" i="32"/>
  <c r="J26" i="44"/>
  <c r="H20" i="44"/>
  <c r="H23" i="44"/>
  <c r="H26" i="44"/>
  <c r="U18" i="41"/>
  <c r="A5" i="21"/>
  <c r="A4" i="21"/>
  <c r="E26" i="44"/>
  <c r="I23" i="44"/>
  <c r="I26" i="44"/>
  <c r="B20" i="44"/>
  <c r="B22" i="44"/>
  <c r="B26" i="44"/>
  <c r="A7" i="21"/>
  <c r="A3" i="21"/>
  <c r="F20" i="44"/>
  <c r="F26" i="44"/>
  <c r="A8" i="21"/>
  <c r="H3" i="51" l="1"/>
  <c r="B28" i="51" s="1"/>
  <c r="R14" i="9"/>
  <c r="B13" i="49" s="1"/>
  <c r="F7" i="51"/>
  <c r="R44" i="9"/>
  <c r="B8" i="49" s="1"/>
  <c r="F18" i="51"/>
  <c r="H4" i="51" s="1"/>
  <c r="B27" i="51" s="1"/>
  <c r="R42" i="9"/>
  <c r="B7" i="49" s="1"/>
  <c r="F13" i="51"/>
  <c r="H13" i="51" s="1"/>
  <c r="B25" i="51" s="1"/>
  <c r="R52" i="9"/>
  <c r="B5" i="49" s="1"/>
  <c r="F15" i="51"/>
  <c r="H15" i="51" s="1"/>
  <c r="B29" i="51" s="1"/>
  <c r="S17" i="9"/>
  <c r="B3" i="50" s="1"/>
  <c r="S9" i="9"/>
  <c r="B2" i="50" s="1"/>
  <c r="R11" i="9"/>
  <c r="B12" i="49" s="1"/>
  <c r="R39" i="9"/>
  <c r="B11" i="49" s="1"/>
  <c r="R49" i="9"/>
  <c r="B10" i="49" s="1"/>
  <c r="R8" i="9"/>
  <c r="B6" i="49" s="1"/>
  <c r="L51" i="9"/>
  <c r="L43" i="9"/>
  <c r="R51" i="9"/>
  <c r="B4" i="49" s="1"/>
  <c r="L8" i="9"/>
  <c r="L15" i="9"/>
  <c r="L39" i="9"/>
  <c r="L11" i="9"/>
  <c r="R15" i="9"/>
  <c r="B3" i="49" s="1"/>
  <c r="L49" i="9"/>
  <c r="L13" i="9"/>
  <c r="B5" i="50" l="1"/>
</calcChain>
</file>

<file path=xl/comments1.xml><?xml version="1.0" encoding="utf-8"?>
<comments xmlns="http://schemas.openxmlformats.org/spreadsheetml/2006/main">
  <authors>
    <author>Usuario</author>
    <author>Marcela Tamayo Rincon</author>
    <author>Maria Julieta Ramos Falla</author>
    <author>Nohora Isabel Velasquez Ubaque</author>
  </authors>
  <commentList>
    <comment ref="J8" authorId="0" shapeId="0">
      <text>
        <r>
          <rPr>
            <b/>
            <sz val="9"/>
            <color indexed="81"/>
            <rFont val="Tahoma"/>
            <family val="2"/>
          </rPr>
          <t xml:space="preserve">Porque no aplica? Se debe poner el acumulado es decir 36,2%
</t>
        </r>
        <r>
          <rPr>
            <sz val="9"/>
            <color indexed="81"/>
            <rFont val="Tahoma"/>
            <family val="2"/>
          </rPr>
          <t xml:space="preserve">
</t>
        </r>
      </text>
    </comment>
    <comment ref="A15" authorId="1" shapeId="0">
      <text>
        <r>
          <rPr>
            <b/>
            <sz val="9"/>
            <color indexed="81"/>
            <rFont val="Tahoma"/>
            <family val="2"/>
          </rPr>
          <t>Marcela Tamayo Rincon:</t>
        </r>
        <r>
          <rPr>
            <sz val="9"/>
            <color indexed="81"/>
            <rFont val="Tahoma"/>
            <family val="2"/>
          </rPr>
          <t xml:space="preserve">
ajustar formula del semáforo</t>
        </r>
      </text>
    </comment>
    <comment ref="I23" authorId="2" shapeId="0">
      <text>
        <r>
          <rPr>
            <b/>
            <sz val="9"/>
            <color indexed="81"/>
            <rFont val="Tahoma"/>
            <family val="2"/>
          </rPr>
          <t>Escala Nacional, regional</t>
        </r>
      </text>
    </comment>
    <comment ref="C25" authorId="0" shapeId="0">
      <text>
        <r>
          <rPr>
            <b/>
            <sz val="9"/>
            <color indexed="81"/>
            <rFont val="Tahoma"/>
            <family val="2"/>
          </rPr>
          <t>Usuario:</t>
        </r>
        <r>
          <rPr>
            <sz val="9"/>
            <color indexed="81"/>
            <rFont val="Tahoma"/>
            <family val="2"/>
          </rPr>
          <t xml:space="preserve">
Para que este indicador sume los programas deben estar subidos en la intranet. Tal cual se establecion en la HM
</t>
        </r>
      </text>
    </comment>
    <comment ref="C27" authorId="0" shapeId="0">
      <text>
        <r>
          <rPr>
            <b/>
            <sz val="9"/>
            <color indexed="81"/>
            <rFont val="Tahoma"/>
            <family val="2"/>
          </rPr>
          <t>Usuario:</t>
        </r>
        <r>
          <rPr>
            <sz val="9"/>
            <color indexed="81"/>
            <rFont val="Tahoma"/>
            <family val="2"/>
          </rPr>
          <t xml:space="preserve">
a este indicador se le iban a realizar ajustes en la HM. Se hicieron? El calculo baja muhco y sería la nica manera e justificarlo</t>
        </r>
      </text>
    </comment>
    <comment ref="C31" authorId="0" shapeId="0">
      <text>
        <r>
          <rPr>
            <b/>
            <sz val="9"/>
            <color indexed="81"/>
            <rFont val="Tahoma"/>
            <family val="2"/>
          </rPr>
          <t>Usuario:</t>
        </r>
        <r>
          <rPr>
            <sz val="9"/>
            <color indexed="81"/>
            <rFont val="Tahoma"/>
            <family val="2"/>
          </rPr>
          <t xml:space="preserve">
este es el indicador de restauración, se debio medir el año pasado tal como lo inidca la HM. No entiendo lo de incluir cambio climatico</t>
        </r>
      </text>
    </comment>
    <comment ref="C32" authorId="0" shapeId="0">
      <text>
        <r>
          <rPr>
            <b/>
            <sz val="9"/>
            <color indexed="81"/>
            <rFont val="Tahoma"/>
            <family val="2"/>
          </rPr>
          <t>Usuario:</t>
        </r>
        <r>
          <rPr>
            <sz val="9"/>
            <color indexed="81"/>
            <rFont val="Tahoma"/>
            <family val="2"/>
          </rPr>
          <t xml:space="preserve">
mientras la hm se actualizanse debe seguir reportando el indicador-</t>
        </r>
      </text>
    </comment>
    <comment ref="C33" authorId="0" shapeId="0">
      <text>
        <r>
          <rPr>
            <b/>
            <sz val="9"/>
            <color indexed="81"/>
            <rFont val="Tahoma"/>
            <family val="2"/>
          </rPr>
          <t>Usuario:</t>
        </r>
        <r>
          <rPr>
            <sz val="9"/>
            <color indexed="81"/>
            <rFont val="Tahoma"/>
            <family val="2"/>
          </rPr>
          <t xml:space="preserve">
el mismo comentario anterior</t>
        </r>
      </text>
    </comment>
    <comment ref="C40" authorId="0" shapeId="0">
      <text>
        <r>
          <rPr>
            <b/>
            <sz val="9"/>
            <color indexed="81"/>
            <rFont val="Tahoma"/>
            <family val="2"/>
          </rPr>
          <t>Usuario:</t>
        </r>
        <r>
          <rPr>
            <sz val="9"/>
            <color indexed="81"/>
            <rFont val="Tahoma"/>
            <family val="2"/>
          </rPr>
          <t xml:space="preserve">
este indicador se mide anualmente.. Su linea base siempre es 0</t>
        </r>
      </text>
    </comment>
    <comment ref="C43" authorId="0" shapeId="0">
      <text>
        <r>
          <rPr>
            <b/>
            <sz val="9"/>
            <color indexed="81"/>
            <rFont val="Tahoma"/>
            <family val="2"/>
          </rPr>
          <t>Usuario:</t>
        </r>
        <r>
          <rPr>
            <sz val="9"/>
            <color indexed="81"/>
            <rFont val="Tahoma"/>
            <family val="2"/>
          </rPr>
          <t xml:space="preserve">
el indicadro se debe reportar mientras se ajusta la HM, como s acumulado se debe reportar el ultimo reporte
</t>
        </r>
      </text>
    </comment>
    <comment ref="C46" authorId="0" shapeId="0">
      <text>
        <r>
          <rPr>
            <b/>
            <sz val="9"/>
            <color indexed="81"/>
            <rFont val="Tahoma"/>
            <family val="2"/>
          </rPr>
          <t>Usuario:</t>
        </r>
        <r>
          <rPr>
            <sz val="9"/>
            <color indexed="81"/>
            <rFont val="Tahoma"/>
            <family val="2"/>
          </rPr>
          <t xml:space="preserve">
se debe revisar este reporte, normalmente incluyen eventos que no cumplen con lo establecido en la HM
</t>
        </r>
      </text>
    </comment>
    <comment ref="P54" authorId="3" shapeId="0">
      <text>
        <r>
          <rPr>
            <b/>
            <sz val="9"/>
            <color indexed="81"/>
            <rFont val="Tahoma"/>
            <family val="2"/>
          </rPr>
          <t>Nohora Isabel Velasquez Ubaque:</t>
        </r>
        <r>
          <rPr>
            <sz val="9"/>
            <color indexed="81"/>
            <rFont val="Tahoma"/>
            <family val="2"/>
          </rPr>
          <t xml:space="preserve">
Tramites  se revisaron 233 expedientes de los cuales hubo 15 PNC
En reservas 269 servicios de los cuales 11 no conformes.  En total son 502 servicios y 26 PNC = 5%</t>
        </r>
      </text>
    </comment>
  </commentList>
</comments>
</file>

<file path=xl/comments2.xml><?xml version="1.0" encoding="utf-8"?>
<comments xmlns="http://schemas.openxmlformats.org/spreadsheetml/2006/main">
  <authors>
    <author>Nohora Isabel Velasquez Ubaque</author>
  </authors>
  <commentList>
    <comment ref="F14" authorId="0" shapeId="0">
      <text>
        <r>
          <rPr>
            <b/>
            <sz val="9"/>
            <color indexed="81"/>
            <rFont val="Tahoma"/>
            <family val="2"/>
          </rPr>
          <t>Nohora Isabel Velasquez Ubaque:</t>
        </r>
        <r>
          <rPr>
            <sz val="9"/>
            <color indexed="81"/>
            <rFont val="Tahoma"/>
            <family val="2"/>
          </rPr>
          <t xml:space="preserve">
Corresponde al periodo de octubre a marzo de 2017.</t>
        </r>
      </text>
    </comment>
    <comment ref="F17" authorId="0" shapeId="0">
      <text>
        <r>
          <rPr>
            <b/>
            <sz val="9"/>
            <color indexed="81"/>
            <rFont val="Tahoma"/>
            <family val="2"/>
          </rPr>
          <t>Nohora Isabel Velasquez Ubaque:</t>
        </r>
        <r>
          <rPr>
            <sz val="9"/>
            <color indexed="81"/>
            <rFont val="Tahoma"/>
            <family val="2"/>
          </rPr>
          <t xml:space="preserve">
no se incluye por que la medicion es anual </t>
        </r>
      </text>
    </comment>
    <comment ref="F19" authorId="0" shapeId="0">
      <text>
        <r>
          <rPr>
            <b/>
            <sz val="9"/>
            <color indexed="81"/>
            <rFont val="Tahoma"/>
            <family val="2"/>
          </rPr>
          <t>Nohora Isabel Velasquez Ubaque:</t>
        </r>
        <r>
          <rPr>
            <sz val="9"/>
            <color indexed="81"/>
            <rFont val="Tahoma"/>
            <family val="2"/>
          </rPr>
          <t xml:space="preserve">
no se incluye por que la medición es anual </t>
        </r>
      </text>
    </comment>
    <comment ref="F21" authorId="0" shapeId="0">
      <text>
        <r>
          <rPr>
            <b/>
            <sz val="9"/>
            <color indexed="81"/>
            <rFont val="Tahoma"/>
            <family val="2"/>
          </rPr>
          <t>Nohora Isabel Velasquez Ubaque:</t>
        </r>
        <r>
          <rPr>
            <sz val="9"/>
            <color indexed="81"/>
            <rFont val="Tahoma"/>
            <family val="2"/>
          </rPr>
          <t xml:space="preserve">
son cuatro seguimientos cada uno corresponde a 25%</t>
        </r>
      </text>
    </comment>
  </commentList>
</comments>
</file>

<file path=xl/sharedStrings.xml><?xml version="1.0" encoding="utf-8"?>
<sst xmlns="http://schemas.openxmlformats.org/spreadsheetml/2006/main" count="1380" uniqueCount="646">
  <si>
    <t>SUBPROGRAMA</t>
  </si>
  <si>
    <t>1.1.1 Gestionar y concertar la formulación, aprobación  e implementación de instrumentos de planificación</t>
  </si>
  <si>
    <t>1.1.1.1.  100%  de las entidades territoriales y autoridades ambientales que tienen relación directa con el SPNN,  incorporan acciones tendientes a la conservación in situ  de las áreas en sus instrumentos de planificación y ordenamiento.</t>
  </si>
  <si>
    <t>1.1.1.3   Cinco (5) planes de desarrollo sectorial, incorporan temas relacionados con la planificación y conservación integral del SPNN</t>
  </si>
  <si>
    <t>NC</t>
  </si>
  <si>
    <t>/</t>
  </si>
  <si>
    <t>1.1.4.1    Un (1) sistema de informacion interoperable que contenga los componentes administrativos, técnicos, financieros y geográficos diseñado y en implementacion.</t>
  </si>
  <si>
    <t>1.2.1.2   Treinta y Ocho (38) comunidades de grupos étnicos que hacen uso regular o permanente de las areas del SPNN con acuerdos suscritos y en implementación</t>
  </si>
  <si>
    <t>1.2.3   Promover la participación de actores estratégicos para el cumplimiento de la mision institucional</t>
  </si>
  <si>
    <t>1.2.3.2  Doce (12) Subsistemas del Sinap, 6  regionales y 6 temáticos cumplen las caracteristicas asociadas a un sistema completo</t>
  </si>
  <si>
    <t>1.2.4   Promover estrategias educativas que contribuyan a la valoración social de las áreas protegidas</t>
  </si>
  <si>
    <t>1.2.4.1    100% de las Areas del SPNN están implementando procesos educativos en los escenarios formal e informal, en el marco de la Estrategia Nacional de Educación Ambiental</t>
  </si>
  <si>
    <t>3.2.1.   Ordenar usos, actividades y ocupación en las áreas del SPNN, incorporando a colonos, campesinos y propietarios a través de procesos de restauración ecológica, saneamiento y relocalización en coordinación con las autoridades competentes.</t>
  </si>
  <si>
    <t>3.2.1.1    50% de las hectareas ocupadas al 2010 y priorizadas, tienen implementadas estrategias asociadas a temas de ocupación, uso y tenencia</t>
  </si>
  <si>
    <t>3.2.2   Promover procesos de ordenamiento y mitigación en las zonas de influencia de las áreas del SPNN.</t>
  </si>
  <si>
    <t>3.2.3  Prevenir, atender y mitigar riesgos, eventos e impactos generados por fenómenos naturales e incendios forestales</t>
  </si>
  <si>
    <t>3.2.3.1   100% de especies invasoras priorizadas en el 2010, para el SPNN, con planes de accion que permitan disminuir la presion a los valores objetos de conservacion</t>
  </si>
  <si>
    <t>3.2.3.2    100% de las áreas del sistema de PNN con planes de emergencia articulados con las instancias de coordinación correspondientes.</t>
  </si>
  <si>
    <t>3.2.3.3  100% de los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t>
  </si>
  <si>
    <t>3.2.4   Regular y controlar el uso y aprovechamiento de los recursos naturales en las áreas del SPNN</t>
  </si>
  <si>
    <t>3.2.4.5    100% de las presiones priorizadas a 2010 para el SPNN, originadas por infracciones ambientales, intervenidas mediante el ejercicio efectivo de la función sancionatoria y/o a través de procesos penales</t>
  </si>
  <si>
    <t>3.4.1  Desarrollar y promover el conocimiento  de los valores naturales, culturales y los beneficios ambientales de las áreas protegidas, para la toma de decisiones.</t>
  </si>
  <si>
    <t>3.4.3   Implementar un sistema de planeación institucional, sistemas de gestión y mecanismos de evaluación</t>
  </si>
  <si>
    <t>3.4.3.1   100% del sistema de planeación institucional estandarizado y en implementación para el SPNN, que responda a las normas técnicas de calidad y el Modelo Estándar de Control Interno</t>
  </si>
  <si>
    <t>3.4.4   Posicionar a Parques Nacionales Naturales en los ámbitos nacional, regional, local e internacional y consolidar la cultura de la comunicación al interior.</t>
  </si>
  <si>
    <t>3.4.4.4   100% del talento humano del SPNN haciendo uso de los canales de comunicación interna con el fin de informar y ser informado.</t>
  </si>
  <si>
    <t>3.4.4.3   28 áreas Protegidas del SPNN implementando procesos de comunicación comunitaria</t>
  </si>
  <si>
    <t>1.2.2  Prevenir, atender y mitigar situaciones de riesgo que afecten la gobernabilidad de las áreas</t>
  </si>
  <si>
    <t>1.2.2.1   100% de las áreas del SPNN cuentan con planes de contingencia para la gestión del riesgo generado por el ejercicio de la autoridad ambiental.</t>
  </si>
  <si>
    <t>3.4.2  Fortalecer las capacidades gerenciales y organizacionales de la Unidad de Parques.</t>
  </si>
  <si>
    <t>3.2.4.4    100% de las presiones que afectan al SPNN por el otorgamiento de permisos, concesiones y autorizaciones de actividades permitidas en las áreas protegidas que conforman el mismo, cualificadas y cuantificadas.</t>
  </si>
  <si>
    <t>3.2.4.1     50% de especies o ecosistemas definidos como objetos de conservación del SPNN y con presión por uso y aprovechamiento han mejorado su condición de estado, conforme a criterios de sostenibilidad</t>
  </si>
  <si>
    <t>3.4.2.3   100% Implementación, seguimiento y adaptación de los programas de bienestar definidos en el Plan Institucional de bienestar social de la Unidad de Parques (sin linea base, se calculo con 6 DT representadas en 100%)</t>
  </si>
  <si>
    <t>METAS
PAI</t>
  </si>
  <si>
    <t>1.1.3.1   Tres (3) Servicios ambientales con instrumentos para su valoración, negociación y reconocimiento ajustados e implementados en las áreas protegidas del sistema identificadas como potenciales a partir del diagnóstico realizado en 2011</t>
  </si>
  <si>
    <t>1.2.1.1   Quince (15) resguardos indigenas traslapados con las areas del SPNN con planes especiales de manejo suscritos y en implementacion.</t>
  </si>
  <si>
    <t>1.2.3.1 100 % de los actores sociales e institucionales estratégicos participando en instancias operativas del SINAP.</t>
  </si>
  <si>
    <t>2.1.1   Consolidar un portafolio de pais que incluya la identificación de vacios y la definición de prioridades</t>
  </si>
  <si>
    <t>2.1.1.1   100% de los sitios prioritarios definidos en las diferentes escalas: nacional, regional y local (departamental) a partir de la identificación de vacíos.</t>
  </si>
  <si>
    <t>3.3.1    Promover y participar en los procesos de ordenamiento del territorio, gestionando la incorporacion de acciones tendientes a la conservacion del SPNN</t>
  </si>
  <si>
    <t>3.3.1.1    100% de los subsistemas regionales del SINAP identifican la estructura ecologica principal de su región, con las áreas del SPNN como nucleo, y promueven e implementan figuras de ordenamiento  para su consolidacion.</t>
  </si>
  <si>
    <t>3.4.4.1     El equivalente al 60% de la población que habita en las 6 ciudades capitales en donde se ubican las Direcciones Territoriales y el Nivel Central, informadas sobre el SPNN y los bienes y servicios ambientales del mismo, en el marco de la medición anual de medios</t>
  </si>
  <si>
    <t>3.4.5   Fortalecer la capacidad de negociación y gestión de recursos de la Unidad en los ámbitos local, regional, nacional e internacional</t>
  </si>
  <si>
    <t>3.4.5.1  Disminución del 30% de la brecha financiera (precios constantes de 2010) de acuerdo con el plan financiero de fuentes, usos y recursos de la Unidad de Parques</t>
  </si>
  <si>
    <t>Total</t>
  </si>
  <si>
    <t>DTAM</t>
  </si>
  <si>
    <t>DTAO</t>
  </si>
  <si>
    <t>DTAN</t>
  </si>
  <si>
    <t>DTCA</t>
  </si>
  <si>
    <t>DTOR</t>
  </si>
  <si>
    <t>DTPA</t>
  </si>
  <si>
    <t>1.1.2 Contar con un marco de política y normativo adecuado que dinamice el cumplimiento de la misión institucional</t>
  </si>
  <si>
    <t>1.1.2.1  100% de Instrumentos de politica y normativos  elaborados, ajustados, propuestos y gestionados para el cumplimiento misional, a partir del diagnóstico de necesidades realizado en 2011</t>
  </si>
  <si>
    <t>1.1.2.2   Cinco (5) Instrumentos normativos expedidos  para el cumplimiento misional</t>
  </si>
  <si>
    <t xml:space="preserve">1.1.3 Diseñar e implementar instrumentos para la valoración, negociación y reconocimiento de los  beneficios ecosistémicos </t>
  </si>
  <si>
    <t xml:space="preserve">1.1.4 Contar con un sistema de información que facilite la toma de decisiones </t>
  </si>
  <si>
    <t xml:space="preserve">1.2.1  Concertar estrategias especiales de manejo  con grupos étnicos que permitan articular distintas visiones de territorio </t>
  </si>
  <si>
    <t>1.2.2.2    Un (1) plan estratégico de seguridad para las áreas del Sistema de Parques Nacionales Naturales diseñado y en implementación en el marco de la Comisión Intersectorial para la Protección del SPNN</t>
  </si>
  <si>
    <t xml:space="preserve">1.2.3.3   100% de las areas protegidas del SINAP se encuentran en el registro único nacional de áreas protegidas </t>
  </si>
  <si>
    <t>1.2.3.4   Un (1) Sistema de  categorías de manejo  de áreas protegidas del SINAP desarrollado e implementado.</t>
  </si>
  <si>
    <t>2.2.1   Incrementar la representatividad ecosistémica del país mediante la declaratoria o ampliación de áreas del SPNN</t>
  </si>
  <si>
    <t>2.2.1.1    100% de las unidades no representadas definidas por Parques Nacionales han sido incluidas dentro del SPNN.</t>
  </si>
  <si>
    <t>3.1.1   Adelantar procesos para el manejo de poblaciones silvestres de especies priorizadas</t>
  </si>
  <si>
    <t>3.1.1.1   Cuatro (4) Programas de manejo de valores objeto de conservación definidos para el sistema al nivel de especie,  adaptados e implementados en el SPNN</t>
  </si>
  <si>
    <t xml:space="preserve">3.4.2.1    100% de una propuesta de estructura organizacional que responda a las necesidades del Sistema, gestionada ante las instancias competentes </t>
  </si>
  <si>
    <t>3.4.2.2     100% Implementación, seguimiento y adaptación de los programas de capacitación definidos en el Plan Institucional de Capacitación de la Unidad de Parques</t>
  </si>
  <si>
    <t>3.4.4.2. 36 eventos de carácter internacional de alto nivel, priorizados para el período 2011-2019, en los cuales se incide en términos de negociación, posicionando la gestion del SPNN</t>
  </si>
  <si>
    <t>HM: Hoja Metodológica</t>
  </si>
  <si>
    <t>Para diligenciar la GESTIÓN (actividades y productos) se cuenta con los insumos: hoja metodológica de la Meta PAI, el PAI y los Procedimientos del SGC</t>
  </si>
  <si>
    <t>Rojo</t>
  </si>
  <si>
    <t>verde</t>
  </si>
  <si>
    <t>amarillo</t>
  </si>
  <si>
    <t>Promedio de Avance cuantrienio por subprograma
SIG/Proceso</t>
  </si>
  <si>
    <t>TABLERO DE CONTROL PARA SEGUIMIENTO A METAS PAI</t>
  </si>
  <si>
    <r>
      <t xml:space="preserve">PARQUES NACIONALES NATURALES DE COLOMBIA
Índice de Desempeño de los Procesos del SIG
</t>
    </r>
    <r>
      <rPr>
        <sz val="36"/>
        <color indexed="9"/>
        <rFont val="Calibri"/>
        <family val="2"/>
      </rPr>
      <t>Tablero de Control Físico por Subprograma</t>
    </r>
  </si>
  <si>
    <t>PROCESO</t>
  </si>
  <si>
    <t>ACTIVIDADES</t>
  </si>
  <si>
    <t>Se  continua con la gestión del proyecto de ley ante el Ministerio de Ambiente para el análisis y presentación de la iniciativa legislativa ante el congreso.  Se presenta como una necesidad normativa en el ejercicio de diagóstico normnmativo adelantado por la Oficina Asesora Jurídica del Ministerio el pasado primero de noviembre de 2013.</t>
  </si>
  <si>
    <t xml:space="preserve">A partir de la priorización de los VOC de Sistema, ejercicio realizado desde el Programa de Monitoreo, se priorizaron 3 especiesde las 4 que tendrán Programas de Manejo de Conservación. Los avances al cierre del año 2013, son los siguientes:
1. Oso Andino para la región andina: A la fecha cuenta con una Propuesta de Programa de Conservación y perfil de proyecto elaborado para gestión de recursos con la  Oficina de Cooperación. Este programa cuenta con diseño y manual de monitoreo, a través de de la experiencia piloto en el PNN Chingaza, así como la propuesta de construcción del Programa Regional de conservación del Oso Andino con la participación y apoyo de las CARS y la EAAB. Adicional, se articula con el Piloto de Conflicto de Oso en el PNN Doña Juana. La gestión del Programa ha estado articulada también con la gestión del  MADS entorno a la especie.
Dentro de los ejercicios de actualización de los planes de manejo, se ha dado argumentos técnicos y lineamientos conducentes a que las áreas protegidas claves para la conservación del Oso lo definan como VOC de área, lo cual es necesario para que haya una articulación de los diferentes niveles de gestión y que las actividades priorizadas en el plan sean viables desde lo operativo. Como resultado, el PNN Pisba y el PNN Tamá definieron esta especie como VOC de área, y el PNN Cocuy lo incluyó como especie prioritaria de gestión. Además se tienen dos perfiles de proyectos formulados para la especie, el  primero para Andes Occidentales enfocado en el PNN Orquídeas y el segundo para la DT Andes Nororientales.
2. Frailejones para la región andina:  En el 2013 se inició la formulación del Programa de Conservación de Frailejones, como resultado a finales del año se cuenta con una línea base del grupo Espeletiinae, la cual fue desarrollada por medio de un taller que surgió en el marco de la actualización de los Planes de Manejo de la Dirección Territorial Andes Nororientales (DTAN), ya que 5 áreas de esta territorial reiteraron la prioridad de los frailejones en sus planes de manejo definiéndolos como VOC de área y VOC de sistema. Adicional, se apoyó las acciones realizadas en el marco del Programa Nacional para la Evaluación del Estado y Afectación de Frailejones (Convenio de Cooperación Interinstitucional suscrito entre PNN y las Universidades Javeriana, Jorge Tadeo Lozano, la Sociedad Colombiana de Entomología y Patrimonio Natural Fondo para la Biodiversidad y Áreas Protegidas). De la Universidad Javeriana y Tadeo se recibió una propuesta de formato para evaluar el estado fitosanitario de los frailejones en las áreas protegidas. 
3. Tortuga charapa  para la Amazonia: Para este año, se realizaron diferentes reuniones con el equipo de PNN Cahuinari y profesionales de la DT Amazonia, con el propósito de definir los objetivos y visión del Programa de Conservación, analizar los antecedentes, avanzar en la estrategia de monitoreo, definir acciones prioritarias, y visualizar oportunidades de gestión de recursos financieros. Como resultado se formuló de forma conjunta un proyecto, el cual se incluyó en el Portafolio de proyectos de “Adopte una especie” para ser gestionado por la Oficina de Cooperación.
Con la ONG Wildlife Conservation Society (WCS), se apoyará la formulación e implementación del Programa para esta especie. Esto se formalizo mediante acta de reunión que se anexo a las actividades y compromisos en el marco del convenio de Cooperación Técnico Científica con esta ONG. En esta medida, se realiza en el 2013 una primera salida de campo conjunta entre WCS y DT Amazonia al PNN Cahuinari, donde se evalúa la actual situación conservación de la Charapa y los contextos locales para aterrizar las acciones planteadas en el Programa.                                                                                                                                                                                                                                                                                                                                                                </t>
  </si>
  <si>
    <t>Para la vigencia 2013, se cuenta con un Plan de Acción en implementación para el control de dos especies invasoras: 
a) Pez león (Pterois volitans) en el Caribe Colombiano 
b) Matandrea (Hedychium coronarium) en el Santuario de Fauna y Flora Otún Quimbaya.
 Adicional, se avanzó en la construcción de un tercer Plan de acción para la invasión de Trucha arcoíris (Oncorhynchus mykiss) en el PNN Chingaza.
Matandrea (Hedychium coronarium) – SFF Otún Quimbaya: Para este año se dio concluida la etapa técnica de diseño y construcción de los lineamientos y protocolos para el plan de acción de Matandrea, capacitación y primera etapa de implementación. Este plan de acción tiene como objetivo trascender a otras áreas con problemas por Matandrea y otras plantas invasoras. 
Adicional, se realizaron proyectos de investigación básica, direccionados a  conocer la biología básica de la especie para establecer medidas para su manejo. Los proyectos de investigación se enfocaron en la fenología, germinación y nicho de Matandrea.
Pez león  (Pterois volitans): Desde la Línea Estratégica Manejo y Conservación de Vida Silvestre se coordinó la participación de PNN en la construcción del protocolo de erradicación y manejo del MADS a ser propuesto a nivel nacional. Adicionalmente, en el marco del plan de acción, desde el PNN Tayrona, una vez al mes en las jornadas de monitoreo de corales se realiza una jornada de captura de Pez León, en tanto que en el PNN Old Providence, se han realizado tres jornadas de captura en lo corrido del año.</t>
  </si>
  <si>
    <t>Incremental (Acumulado)</t>
  </si>
  <si>
    <t>Suma</t>
  </si>
  <si>
    <t>Constante</t>
  </si>
  <si>
    <t>3.4.1.1    100% de los  VOC definidos para el sistema cuentan con una línea base de informacion actualizada conforme a los ejercicios de planificacion para el manejo de las áreas y el sistema</t>
  </si>
  <si>
    <t>incremental (Acumulado)</t>
  </si>
  <si>
    <t>Disminución de brecha</t>
  </si>
  <si>
    <t>Brecha</t>
  </si>
  <si>
    <t>10% de Brecha</t>
  </si>
  <si>
    <t>Ingresos por Instrumentos</t>
  </si>
  <si>
    <t>Ingresos adicionales por Instrumentos</t>
  </si>
  <si>
    <t>Ingresos Gestionados por la SSNA</t>
  </si>
  <si>
    <t>Reducción de Brecha</t>
  </si>
  <si>
    <t>% Reducción con respecto al objetivo</t>
  </si>
  <si>
    <t>Reducción de Brecha respecto de la meta 10%</t>
  </si>
  <si>
    <t>*2013 Datos a Septiembre.</t>
  </si>
  <si>
    <t>Sin datos</t>
  </si>
  <si>
    <t>N</t>
  </si>
  <si>
    <t xml:space="preserve">Tipo de indicador </t>
  </si>
  <si>
    <t>Coordinación SINAP</t>
  </si>
  <si>
    <t>Efectividad</t>
  </si>
  <si>
    <t xml:space="preserve">Fecha de entrega: </t>
  </si>
  <si>
    <t xml:space="preserve">Eficacia </t>
  </si>
  <si>
    <t xml:space="preserve">Gestión Juridica </t>
  </si>
  <si>
    <t>Sostenibilidad Financiera</t>
  </si>
  <si>
    <t xml:space="preserve">Gestión y Administración de la Información </t>
  </si>
  <si>
    <t>Administración y Manejo del SPNN</t>
  </si>
  <si>
    <t>Eficiencia</t>
  </si>
  <si>
    <t>Eficacia</t>
  </si>
  <si>
    <t xml:space="preserve">Coordinación SINAP </t>
  </si>
  <si>
    <t>Gestión del Talento Humano</t>
  </si>
  <si>
    <t>Direccionamiento Estratégico</t>
  </si>
  <si>
    <t>Gestión de Comunicaciones</t>
  </si>
  <si>
    <t xml:space="preserve">Sostenibilidad Financiera </t>
  </si>
  <si>
    <t xml:space="preserve">PROCESO </t>
  </si>
  <si>
    <t xml:space="preserve">PROMEDIO </t>
  </si>
  <si>
    <t xml:space="preserve">Direccionamiento Estratégico </t>
  </si>
  <si>
    <t xml:space="preserve">Gestión de Comunicaciones </t>
  </si>
  <si>
    <t xml:space="preserve">Evaluación a los Sistemas de Gestión </t>
  </si>
  <si>
    <t xml:space="preserve">Administración y manejo del SPNN </t>
  </si>
  <si>
    <t xml:space="preserve">Coordinación del SINAP </t>
  </si>
  <si>
    <t xml:space="preserve">Gestión de Recursos Financieros </t>
  </si>
  <si>
    <t xml:space="preserve">Gestión de Recursos Físicos </t>
  </si>
  <si>
    <t xml:space="preserve">Gestión del Talento Humano </t>
  </si>
  <si>
    <t xml:space="preserve">Adquisición de bienes y servicios </t>
  </si>
  <si>
    <t xml:space="preserve">Gestión y Administración de la información </t>
  </si>
  <si>
    <t>Gestión Jurídica</t>
  </si>
  <si>
    <t xml:space="preserve">Atención al usuario </t>
  </si>
  <si>
    <t xml:space="preserve">TOTAL </t>
  </si>
  <si>
    <t>AMSPNN</t>
  </si>
  <si>
    <t>SINAP</t>
  </si>
  <si>
    <t>GC</t>
  </si>
  <si>
    <t>SF</t>
  </si>
  <si>
    <t xml:space="preserve">Gestión de recursos fisicos </t>
  </si>
  <si>
    <t>Porcentaje de soportes técnicos eficaces</t>
  </si>
  <si>
    <t>Porcentaje de mantenimientos preventivos realizados</t>
  </si>
  <si>
    <t>Porcentaje de ejecución presupuestal</t>
  </si>
  <si>
    <t xml:space="preserve">Porcentaje de ejecución del plan de compras de la entidad </t>
  </si>
  <si>
    <t xml:space="preserve">Adquisicion de bienes y servicios </t>
  </si>
  <si>
    <t>Porcentaje  de Peticiones, quejas, reclamos y sugerencias respondidas oportunamente</t>
  </si>
  <si>
    <t>Atenciónal usuario</t>
  </si>
  <si>
    <t xml:space="preserve">Eficiencia </t>
  </si>
  <si>
    <t>PROMEDIO</t>
  </si>
  <si>
    <t xml:space="preserve">TIPO DE INDICADOR </t>
  </si>
  <si>
    <t>EFICACIA</t>
  </si>
  <si>
    <t>EFICIENCIA</t>
  </si>
  <si>
    <t xml:space="preserve">EFECTIVIDAD </t>
  </si>
  <si>
    <t>Periodicidad</t>
  </si>
  <si>
    <r>
      <t xml:space="preserve">Balance del Cuatrienio
</t>
    </r>
    <r>
      <rPr>
        <sz val="12"/>
        <color indexed="8"/>
        <rFont val="Arial"/>
        <family val="2"/>
      </rPr>
      <t>Estado de Semàforo*</t>
    </r>
  </si>
  <si>
    <t>% de avance se explica en unidad de medida de la meta frente al indicador.
Dato resultante del POAs 2013 del grupo SINAP. Debido a que no se cuenta con POA 2014, se espera revisión por parte del responsable de Hoja Metodológica y remisión del balance definitivo</t>
  </si>
  <si>
    <t>Dato resultante de los POAs 2013 de las DT (ver pestañas DTAM, DTAO, DTAN, DTCA, DTOR DTPA) , se espera revisión por parte del responsable de Hoja Metodológica y remisión del balance definitivo</t>
  </si>
  <si>
    <t>Dato resultante del POAs 2013 y 2014 del SSNA. Se espera revisión por parte del responsable de Hoja Metodológica y remisión del balance definitivo</t>
  </si>
  <si>
    <t>Dato resultante reporte realizado por SSNA en Octubre de 2013. Se espera revisión por parte del responsable de Hoja Metodológica y remisión del balance actualizado</t>
  </si>
  <si>
    <t>Dato resultante de reporte realizado en agosto de 2013 de la OAJ. Debido a que no se cuenta con actualización de resultado en POA 2014, se espera revisión por parte del responsable de Hoja Metodológica y remisión del balance actualizado</t>
  </si>
  <si>
    <t>Dato resultante de reporte realizado en agosto de 2013 de la OAJ. Debido a que no se cuenta con actualización de resultado en POA 2014, se espera revisión por parte del responsable de Hoja Metodológica y remisión del balance actualizado, para agregarlo al resultado de la OAP.</t>
  </si>
  <si>
    <t>Dato resultante reporte realizado en enero de 2014 (reunión). Se espera revisión por parte del responsable de Hoja Metodológica y remisión del balance definitivo</t>
  </si>
  <si>
    <t>Dato resultante de los POAs 2013 de las DT (ver pestañas DTAM, DTAO, DTAN, DTCA, DTOR DTPA) , se espera revisión  y remisión del balance definitivo por parte de la Oficina de Participación y GPM</t>
  </si>
  <si>
    <t>Dato resultante de los POAs 2013 de las DT (ver pestañas DTAM, DTAO, DTAN, DTCA, DTOR DTPA) , se espera revisión  y remisión del balance definitivo por parte de la OGR.</t>
  </si>
  <si>
    <t>OGR no registra reporte para 2013, se lleva el mismo avance de 2012. Se espera revisión con base en la Hoja Metodológica y remisión del balance definitivo por parte de la OGR.</t>
  </si>
  <si>
    <t>DT reportan número de actores participando a excepción de la DTAM.
Se toman los datos reportados en POA 2013 por el Grupo SINAP, en el cual no registra reporte para 2013 y no  se cuenta con "fórmula de cálculo" para 2011 y 2012, sin embargo verificar si aún no se cuenta con el universo de actores potenciales para poder establecer el Cálculo. 
Se espera revisión con base en la Hoja Metodológica y remisión del balance definitivo.</t>
  </si>
  <si>
    <t>Dato resultante del POAs 2013 del grupo SINAP. Debido a que no se cuenta con POA 2014, se espera revisión por parte del responsable de Hoja Metodológica y remisión del balance definitivo con base en el esquema de cálculo establecido en la HM adoptada</t>
  </si>
  <si>
    <t>Dato resultante del POAs 2013 del grupo SINAP. Se espera revisión por parte del responsable de Hoja Metodológica y remisión del balance definitivo</t>
  </si>
  <si>
    <t>Reporte recibido en 2013 con base en las etapas establecidas en la Hoja Metodológica. Se espera revisión por parte del responsable de Hoja Metodológica y remisión del balance definitivo</t>
  </si>
  <si>
    <t>En el POA 2014 reportan cifras diferentes a las reportadas en el POA 2013, por lo que se debe verificar según los resultados de las encuestas realizadas.</t>
  </si>
  <si>
    <t>Dato resultante del POAs 2014 del GPM,  se espera revisión por parte del responsable de Hoja Metodológica y remisión del balance definitivo con base en el esquema de cálculo establecido en la HM adoptada</t>
  </si>
  <si>
    <t>Dato resultante de los POAs 2013 de las DT (ver pestañas DTAM, DTAO, DTAN, DTCA, DTOR DTPA) , se espera revisión por parte del Grupo de Predios en la OAJ y remisión del balance definitivo</t>
  </si>
  <si>
    <t>Datos basados en POA 2013, se recibe nuevo resultado en el POA 2014, sin embargo se debe verificar por qué disminuye el avance.  Se espera revisión por parte del GPM y remisión del balance definitivo</t>
  </si>
  <si>
    <t>Dato resultante de los POAs 2013 de las DT (ver pestañas DTAM, DTAO, DTAN, DTCA, DTPA, DTOR no reporta) , se espera revisión por parte del responsable de la Hoja Metodológica y remisión del balance definitivo.
En 2013 se unifican los instrumentos de emergencias y contingencias en el marco de la reformulación de los Planes de Manejo por lo que las DT dan cuenta de ello en este resultado.</t>
  </si>
  <si>
    <t>Se corrige con base en HM. Dato resultante de los POAs 2013 de las DT (ver pestañas DTAM, DTAO, DTAN, DTCA, DTPA, DTOR) , se espera revisión por parte del responsable de la Hoja Metodológica y remisión del balance definitivo.</t>
  </si>
  <si>
    <t>Datos basados en POA 2014.  Se espera revisión por parte del GPM y remisión del balance definitivo con base en la Hoja Metodológica</t>
  </si>
  <si>
    <t>Dato resultante del POAs 2013 del GTEA. Debido a que no se cuenta con POA 2014, se espera revisión por parte del responsable de Hoja Metodológica y remisión del balance definitivo</t>
  </si>
  <si>
    <t>Dato resultante de los POAs 2013 de las DT (ver pestañas DTAM, DTAO, DTAN, DTCA, DTOR DTPA).
Revisar reporte del GPM en POA 2014 para que permite verificar el 100% de avance según la hoja metodológica.
Se espera revisión por parte del responsable de Hoja Metodológica y remisión del balance definitivo.</t>
  </si>
  <si>
    <t>Datos basados en POA 2014.  Se espera revisión por parte de la SAF y remisión del balance definitivo con base en el esquema de cálculo de la Hoja Metodológica. En principio se requiere revisar dato de 2013 pues da cuenta de que se logró la aprobación de toda la planta requerida.</t>
  </si>
  <si>
    <t>Datos basados en POA 2014.  Se espera revisión por parte de la SAF y remisión del balance definitivo año a año con base en el esquema de cálculo de la Hoja Metodológica.</t>
  </si>
  <si>
    <t xml:space="preserve">ESTRATEGIA </t>
  </si>
  <si>
    <t>PESO PORCENTUAL</t>
  </si>
  <si>
    <t>Sub pesos</t>
  </si>
  <si>
    <t>Resultados</t>
  </si>
  <si>
    <t>1 sem</t>
  </si>
  <si>
    <t>3 trim</t>
  </si>
  <si>
    <t>4 trim</t>
  </si>
  <si>
    <t xml:space="preserve"> Sistema de Gestión de Calidad</t>
  </si>
  <si>
    <t>Actualización de la documentación (acumulado)</t>
  </si>
  <si>
    <t>Consolidación de riesgos (Actualización 1,5; consolidación 1; publicación 0,5)</t>
  </si>
  <si>
    <t>Procesos de sensibilización y socialización</t>
  </si>
  <si>
    <t>Preauditoria y auditoria de certificación en la NTC GP 1000</t>
  </si>
  <si>
    <t xml:space="preserve"> Modelo Estandar de Control Interno</t>
  </si>
  <si>
    <t>Auditorias internas</t>
  </si>
  <si>
    <t>Planes de mejoramiento</t>
  </si>
  <si>
    <t>Seguimiento acciones correctivas y preventivas</t>
  </si>
  <si>
    <t>Resultados del monitoreo de riesgos</t>
  </si>
  <si>
    <t xml:space="preserve">
Formulación, reformulación o actualización de los planes de manejo.</t>
  </si>
  <si>
    <t>Comprende la formulación o revisión y ajuste de cada uno de los compontes del plan de manejo: diagnóstico, ordenamiento y plan estratégico de acción, a través del desarrollo de los lineamientos metodológicos y conceptuales de Parques Nacionales Naturales para tal fin.</t>
  </si>
  <si>
    <t xml:space="preserve">Formulación, seguimiento y evaluación de proyectos </t>
  </si>
  <si>
    <t>Contempla   la definición del modelo de datos para la formulación</t>
  </si>
  <si>
    <t>Seguimiento y evaluación a la gestión</t>
  </si>
  <si>
    <t>Formulación de proyectos de inversión bajo un enfoque armónico en los tres niveles de gestión para el cumplimiento de la misión</t>
  </si>
  <si>
    <t xml:space="preserve">Articulación de las herramientas de planeación institucional; entre si, con las del sector y el gobierno en general </t>
  </si>
  <si>
    <t>En el orden nacional, la articulación del plan de acción institucional a los compromisos gubernamentales, sectoriales e internacionales en cabeza de la alta dirección</t>
  </si>
  <si>
    <t>A nivel territorial corresponde a las Direcciones Territoriales la construcción de los planes estratégicos territoriales (MC, LE, CR, Matriz)</t>
  </si>
  <si>
    <t>A nivel local la implementación del plan estrategico de los planes  de manejo.</t>
  </si>
  <si>
    <t>Aplicación del análisis de efectividad del manejo de las áreas protegidas (AEMAPPS)</t>
  </si>
  <si>
    <t>La metodología AEMAPPS comprende tres temporalidades que corresponden en el largo plazo (5 años) a la misión, en el mediano plazo (3 años) a la planeación estratégica y en el corto plazo (1 año) a la planeación operativa; lo anterior en concordancia con la ejecución del plan estratégico de acción del plan de manejo (5 años). A su vez cada temporalidad responde a dos unidades de análisis que son los índices de eficacia y eficiencia, con excepción del largo plazo donde se analiza directamente la efectividad.</t>
  </si>
  <si>
    <t xml:space="preserve">Seguimiento y evaluación de la gestión institucional a partir de la formalización del sistema de indicadores de la entidad </t>
  </si>
  <si>
    <t>Incorpora la elaboración de la guia para la formulación de los  indicadores de la entidad</t>
  </si>
  <si>
    <t>Diseño y elaboración de lndicadores para su aplicación en los tres niveles</t>
  </si>
  <si>
    <t>Seguimiento y evaluación a la gestión registrada en el sistema de información</t>
  </si>
  <si>
    <t xml:space="preserve">Retroalmientación, socialización y reporte. </t>
  </si>
  <si>
    <t>Reporte recibido de SSNA (Camilo Diaz Campos-29 oct2013):</t>
  </si>
  <si>
    <t>Para 2013 lo que quiere decir ese 105% es que a septiembre ya se superó el objetivo de cierre de brecha para el año en ese porcentaje, todo ello por ingresos adicionales.</t>
  </si>
  <si>
    <t>Datos basados en POA 2014.  Se anexa pestaña con balance definitivo año a año con base en el esquema de cálculo de la Hoja Metodológica.</t>
  </si>
  <si>
    <t>Dato resultante del POAs 2013 de Comunicaciones. Debido a que no se cuenta con datos actualizados en POA 2014, se espera revisión por parte del responsable de Hoja Metodológica y remisión del balance definitivo con base en el esquema de cálculo establecido en la HM adoptada</t>
  </si>
  <si>
    <t>Dato resultante de los POAs 2013 de las DT (ver pestañas DTAM, DTAO, DTAN, DTCA, DTOR, DTPA) , se espera revisión por parte del responsable de Hoja Metodológica en Comunicaciones y remisión del balance definitivo</t>
  </si>
  <si>
    <t>Incremental (No Acumulado)</t>
  </si>
  <si>
    <t>Revisar datos, aparecen como suma entre años y esto arroja un dato errado pues cada año es independiente del otro en su medición.</t>
  </si>
  <si>
    <t>Dato resultante del POAs 2013 del GAIC. Debido a que no se cuenta con datos actualizados en POA 2014, se espera revisión por parte del responsable de Hoja Metodológica y remisión del balance definitivo con base en el concepto de incidencia establecido en la HM adoptada</t>
  </si>
  <si>
    <t>Anual</t>
  </si>
  <si>
    <t>Semestral</t>
  </si>
  <si>
    <t>Quinquenal</t>
  </si>
  <si>
    <t>Balance del Cuatrienio
a 2013</t>
  </si>
  <si>
    <t>Corte a 31 julio</t>
  </si>
  <si>
    <t>Corte a 30 sep 2013</t>
  </si>
  <si>
    <t>Meta a 2014</t>
  </si>
  <si>
    <t>Tipo de Metas</t>
  </si>
  <si>
    <t>Trimestral</t>
  </si>
  <si>
    <t xml:space="preserve">Se desarrollaron actividades relacionadas con mejorar los procesos de comunicación al interior de los equipos de trabajo y de la Entidad en general, Talleres medición Riesgo Psicosocial, Entrega de incentivos no pecuniarios, Entrega de Incentivos a Mejores equipos de Trabajo, Asignación de tiquetes a  las personas que se desplacen a sus núcleos familiares,  Taller Equipos Funcionales realizados (Encuentros Territoriales), Programas preventivos en manejo de riesgos psicosociales, Intervenciones psicológicas individuales , Celebración de Fechas Especiales (Día de la mujer, secretaria, conductor, mujer, padre, madre  vacaciones recreativas, cumpleaños y actividad de Integración (fin de año),  Juegos de la Función Pública, Exámenes médicos ocupacionales, Suministro de elementos de protección personal de acuerdo a las necesidades, Suministro de elementos de Seguridad Industrial , Reuniones  de COPASO, Capacitación de Vigías de Salud Ocupacional, Capacitación de Brigadistas de las DT y Nivel central  </t>
  </si>
  <si>
    <t xml:space="preserve">Se desarrollaron capacitaciones enmarcadas en los programas Reinducción en Encuentros Territoriales, Programa de Certificación de competencias laborales,  Primeros auxilios ofídicos, Actualización en temas jurídicos, Curso Gestión y Manejo de Áreas Protegidas ESAP (Administración Pública), Otras externas (IGAC, ASOCARS)
</t>
  </si>
  <si>
    <t xml:space="preserve">La Subdirección Administrativa y Financiera a través del Grupo de Gestión Humana ha realizado los análisis, estudios y justificaciones técnicas necesarias para la creación de cargos en la Planta de Personal de Parques Nacionales Naturales. 
En este sentido, se obtuvo la viabilidad para la creación de diecinueve (19) cargos distribuidos en el nivel central, territorial y local, siendo este número de cargos insuficiente frente a las necesidades actuales identificadas en el respectivo estudio técnico.
Por lo anterior, se continúan las gestiones ante los diferentes entes responsables para la creación de 630 cargos en la planta de personal y así poder contar con una planta de personal de 1.233 cargos.
Las gestiones realizadas respecto de la creación de los 19 cargos fue aprobada a través del Decreto 1688 del 02 de agosto de 2013 y una vez publicado el manual correspondiente al interior de la entidad se dio inicio a las convocatorias de concurso interno a través de la figura de encargo y otros nombramientos a fin de realizar la provisión correspondiente. Los 19 cargos creados ya fueron provistos a través de encargo y nombramiento provisional debidamente tramitados ante la Comisión Nacional del Servicio Civil.
</t>
  </si>
  <si>
    <t>El porcentaje alcanzado durante 2013= 100% , segun el consolidado de la información enviada por las DT (Caribe, Pacifico, Andes Occidentales, Amazonia, Orinoquia) sobre la meta de sancionatorios. Mientras que para 2014  la meta planteada por la OAP, debe replantearse de acuerdo ocn la metodología del indicador, el cual está diseñado sobre el 100% de las presiones priorizadas. La Dirección Territorial Andes Nororientales no envió reporte. 
El avance descriptivo obedece al primer trimestre de 2014, dejando claro que hasta el segundo semestre del año 2013 se adoptó la hoja metodológica y por tanto los análisis del indicador no están muy maduros, siendo este el segundo realizado. 
Revisada la información se encontró lo siguiente: 
1. El indicador no mide realmente la efectividad en los procesos sancionatorios.  El indicador siempre arroja un porcentaje del 100% de las presiones originadas por infracciones ambientales intervenidas mediante el ejercicio efectivo de la función sancionatoria. Lo anterior, responde a que el indicador mide intervención de presión, pero no refleja la efectividad en todos los casos que se presentan. Esto quiere decir, que así haya un alto volumen de reportes de casos (80 por ej ) para una misma presión (Agricultura por ej.)  el indicador arroja como resultado 100% así no hayan  sido intervenidos mediante el inicio de la acción sancionatoria todos los casos que se presentaron, basta con que se inicie uno de ellos para que el indicador sea de efectividad total. Esto hace que sea necesaria la revisión de las fórmulas del indicador o replantear el mismo. 
OAP: En la hoja de cálculo del indicador se puede observar que el % de infracciones intervenidas es del 57%.
2. Presiones Reportadas. Del listado de las 16 presiones que se unificó en la hoja metodológica, se observa que el mayor número de presiones reportadas (2013- primer trimestre 2014) es el de prestación de servicios turísticos no regulados (191) que se concentran todos en la DT Caribe;  Pesca;  Infraestructura y Tala o Socola, en orden descendente por número de casos.  
3. Posible ampliación del indicador. El indicador solamente mide la intervención de la presión al momento que se inicia el proceso con medidas  o decisiones de Ley 1333 de 2009, que re reporta en el trimestre que comienza esa actuación. Pero, no existe un indicador de seguimiento que le arroje a la entidad un indicador acumulado de qué paso con esos procesos y su resultado final. 
3. Recolección y procesamiento de la información. Dentro de lo que se pudo indagar con profesionales de las Direcciones Territoriales  la información que se reporta desde ese nivel de gestión es netamente documental correspondiente a los expedientes que son primera instancia según la Resolución de distribución de funciones sancionatorias No. 0476-2012 y en la consolidación de reportes de los Parques, hay muchos que no reportan la información ó se reporta en ceros (0)  por distintas causas entre las cuales están: 
Desconocimiento de la utilidad de la información, no hay registros de reportes históricos consolidados por años (falta de trazabilidad o desorganización de la información), las hojas metodológicas no están lo suficientemente socializadas en esos niveles de gestión  y en otros casos, las presiones son intervenidas con enfoques distintos por ejemplo, procesos penales, decisiones de manejo, fuerza pública, educación ambiental etc, siendo para algunos parques los procesos sancionatorios la última opción dentro de la intervención de presiones, cuando la política institucional apunta hacia el lado contrario, según la redacción de la meta. 
4. Contraste y comparación de resultados. Dentro del PAI no existe meta que refleje la gestión de control y vigilancia que se realiza desde las áreas, complemento ideal para contrastar los resultados de esta meta con la realidad que arrojan los recorridos, operativos, y demás actividades de control que son el medio para detectar las presiones en terreno y que se orientan desde el Grupo de Planeación del Manejo y que solo se reportan en el POA, pero no encuentran indicador oficial en el PAI. 
5. Integración de hojas metodológicas. Esta meta no debería tener dos hojas metodológicas independientes (Sancionatorios y procesos penales), debería ser un indicador conjunto porque la meta es una sola, aunque las dependencias que las manejan son distintas (SGM y OGR). Podría revisarse esto.</t>
  </si>
  <si>
    <r>
      <t xml:space="preserve">El Avance calculado corresponde al ajuste de la información de las concesiones otorgadas, según los requerimiento dictados por el IDEAM, </t>
    </r>
    <r>
      <rPr>
        <sz val="12"/>
        <color indexed="30"/>
        <rFont val="Calibri"/>
        <family val="2"/>
      </rPr>
      <t>que corresponde al punto 3 de la hoja metodológica.</t>
    </r>
    <r>
      <rPr>
        <sz val="12"/>
        <rFont val="Calibri"/>
        <family val="2"/>
      </rPr>
      <t xml:space="preserve">
- Mediante oficios: 20132300002926 5 de julio de 2013 (DT amazonía), 20132300058113 (DT Pacífico), 20132300058123 (DT A. Nororientales), 20132300058163 (DT Orinoquía), 20132300058263 (A. Occidentales) y 20132300058323 (DT Caribe), del 28 de agosto de 2013, se solicitó a las direcciones territoriales inventario de captaciones al interior de las áreas protegidas.
</t>
    </r>
    <r>
      <rPr>
        <sz val="12"/>
        <color indexed="10"/>
        <rFont val="Calibri"/>
        <family val="2"/>
      </rPr>
      <t>- A la fecha no re ha recibido información por parte de las DDTT.</t>
    </r>
    <r>
      <rPr>
        <sz val="12"/>
        <rFont val="Calibri"/>
        <family val="2"/>
      </rPr>
      <t xml:space="preserve">
- En el Taller desarrollado en el mes de mayo de 2013, quedó entre los compromisos, que las DDTT entregarían información en diciembre de ese mismo año.
- Se participó en capacitación en el IDEAM, el día 7 de abril de 2014, sobre el aplicativo del Sistema Integrado del Recurso Hídrico (SIRH).</t>
    </r>
  </si>
  <si>
    <t>Falta la tabulación de la encuesta como evidencia</t>
  </si>
  <si>
    <r>
      <t xml:space="preserve">En el año 2012, se aplicó la encuesta anual de seguimiento a la implementación de la estrategia en 37 AP de las 56 existentes, cuyo resultados se consolidaron para presentarlos a las AP y DT. Igualmente se avanzó en la construcción de la propuesta de formación en educación ambiental en alianza con el Ministerio de Educación Nacional. </t>
    </r>
    <r>
      <rPr>
        <sz val="12"/>
        <color indexed="36"/>
        <rFont val="Calibri"/>
        <family val="2"/>
      </rPr>
      <t>CUANTAS DE LAS 37 AREAS CUMPLEN CON LA FÓRMULA DEL INDICADOR SEGÚN LA ENCUESTA</t>
    </r>
    <r>
      <rPr>
        <sz val="12"/>
        <rFont val="Calibri"/>
        <family val="2"/>
      </rPr>
      <t xml:space="preserve">
En el año 2013, se recibió el reporte de 40 áreas protegidas implementando acciones en la línea de valoración social, aunque no todos los parques diligenciaron la encuesta de educación ambiental, esto no quiere decir que el resto de áreas protegidas no estén realizando acciones de educación ambiental.  En total, se tiene 22 áreas protegidas implementado servicios interpretativos y 29 acciones de educación para la participación. 
Actualmente </t>
    </r>
    <r>
      <rPr>
        <sz val="12"/>
        <color indexed="36"/>
        <rFont val="Calibri"/>
        <family val="2"/>
      </rPr>
      <t>EN 2014?</t>
    </r>
    <r>
      <rPr>
        <sz val="12"/>
        <rFont val="Calibri"/>
        <family val="2"/>
      </rPr>
      <t xml:space="preserve">,  se llevaron a cabo reuniones con las DT Andes Occidentales, Caribe y Orinoquia, en las cuales se presentó la propuesta de trabajo y se avanzó en la construcción de un plan de trabajo para la elaboración de los planes regionales de educación ambiental, de acuerdo con esto se elaboró un documento orientador para la inclusión del tema de educación ambiental en los Planes Estratégicos Territoriales el cual fue enviado a las DT para su retroalimentación e inicio del trabajo.  
Con la DT Pacifico, se estableció el plan de trabajo para el presente año. </t>
    </r>
    <r>
      <rPr>
        <sz val="12"/>
        <color indexed="10"/>
        <rFont val="Calibri"/>
        <family val="2"/>
      </rPr>
      <t>NO se obtuvo respuesta de las DT Amazonía y Andes Nororientales</t>
    </r>
    <r>
      <rPr>
        <sz val="12"/>
        <rFont val="Calibri"/>
        <family val="2"/>
      </rPr>
      <t xml:space="preserve">, por lo que se viene avanzando en concretar planes de trabajo con los parques: Serranía de los Yariguies, Iguaque y Cocuy de la DTAN, teniendo en cuenta que no se logró ninguna respuesta por parte de la DT. </t>
    </r>
  </si>
  <si>
    <t>Falta evidencia: Planes de acción adoptados por especie</t>
  </si>
  <si>
    <t>Falta evidencia: Documento del Programa de Conservación elaborado
Revisar Indicador pues su nombre lleva a porcentaje y cambia la unidad de medida aún cuando el anexo de cálculo llevaba a número</t>
  </si>
  <si>
    <t>PESOS ESTABLECIDOS PARA LA MEDICIÓN DEL INDICADOR</t>
  </si>
  <si>
    <t>Producto</t>
  </si>
  <si>
    <t>VOC de especie definidos y priorizados para el indicador</t>
  </si>
  <si>
    <t>Documento del Programa de Conservación elaborado</t>
  </si>
  <si>
    <t>Socialización y concertación del Documento</t>
  </si>
  <si>
    <t>Programa de Conservación adoptado (Acto Administrativo)</t>
  </si>
  <si>
    <t>Programa de Conservación implementado</t>
  </si>
  <si>
    <t>Total
avance por
Especie</t>
  </si>
  <si>
    <t>Especie</t>
  </si>
  <si>
    <t>Peso</t>
  </si>
  <si>
    <t>Especie 1</t>
  </si>
  <si>
    <t>Especie 2</t>
  </si>
  <si>
    <t>Especie 3</t>
  </si>
  <si>
    <t>Especie 4</t>
  </si>
  <si>
    <t>Promedio</t>
  </si>
  <si>
    <t>Seguimiento a junio 30</t>
  </si>
  <si>
    <t>FORMATO DE REPORTE DE AVANCE</t>
  </si>
  <si>
    <t>% de avance</t>
  </si>
  <si>
    <t>Descripción del Avance:</t>
  </si>
  <si>
    <t>Seguimiento a Diciembre 31 de 2013</t>
  </si>
  <si>
    <t>Oso</t>
  </si>
  <si>
    <t>Frailejones</t>
  </si>
  <si>
    <t>Charapa</t>
  </si>
  <si>
    <r>
      <t xml:space="preserve">HOJA METODOLÓGICA DEL  INDICADOR 
</t>
    </r>
    <r>
      <rPr>
        <b/>
        <i/>
        <sz val="8"/>
        <color indexed="8"/>
        <rFont val="Arial Narrow"/>
        <family val="2"/>
      </rPr>
      <t/>
    </r>
  </si>
  <si>
    <t xml:space="preserve">
Código:    DE_FO_0
Versión:  3
Vigente desde dd/mm/aa:
</t>
  </si>
  <si>
    <t>PROCESOS</t>
  </si>
  <si>
    <t>OBJETIVOS DE CALIDAD</t>
  </si>
  <si>
    <t>TIPO DE INDICADOR</t>
  </si>
  <si>
    <t>PERIODICIDAD</t>
  </si>
  <si>
    <t>Sistema de Gestión Integrado de Calidad</t>
  </si>
  <si>
    <t>Plan de Acción Institucional PAI</t>
  </si>
  <si>
    <t>Mejorar continuamente los procesos para la conservación, promoción y protección del patrimonio natural y cultural de las Áreas del Sistema de Parques Nacionales Naturales y para la coordinación del Sistema Nacional de Áreas Protegidas.</t>
  </si>
  <si>
    <t>Mensual</t>
  </si>
  <si>
    <t>OBJETIVO DE CALIDAD</t>
  </si>
  <si>
    <t>Responder a las necesidades y requerimientos para el cumplimiento de la misión institucional de acuerdo con las características definidas para los productos o servicios que presta la UAESPNN.</t>
  </si>
  <si>
    <t>Quincenal</t>
  </si>
  <si>
    <t xml:space="preserve">Desarrollar estrategias oportunas de comunicación e interacción con la ciudadanía y las partes involucradas para la conservación, promoción y protección del patrimonio natural y cultural. </t>
  </si>
  <si>
    <t>NOMBRE DEL INDICADOR</t>
  </si>
  <si>
    <t>OBJETIVO DEL INDICADOR</t>
  </si>
  <si>
    <t>Evaluación a los Sistemas de Gestión</t>
  </si>
  <si>
    <t>Presión</t>
  </si>
  <si>
    <t>Porcentaje de VOC definidos para el sistema cuentan con línea base de información actualizada conforme a los ejercicios de planificación para el manejo de las áreas y el sistema</t>
  </si>
  <si>
    <t>Establecer el nivel de avance respecto a la consolidación de documentos de reporte de la línea base respecto a estado y presiones sobre los VOC definidos para el sistema</t>
  </si>
  <si>
    <t>Estado</t>
  </si>
  <si>
    <t>DESCRIPCIÓN METODOLÓGICA</t>
  </si>
  <si>
    <t>Respuesta</t>
  </si>
  <si>
    <r>
      <t>Se da cuenta del avance de la meta del indicador con las siguientes actividades una vez finalizadas:
1. Elaborar la metodología que orientará la selección de los VOC de sistema y realizar su socialización con las Direcciones Territoriales. Corresponde al GPM. Peso:  20%
2. Selección de los VOC de Sistema mediante concertación con las Direcciones Territoriales, con el fin de dar cobertura a todos los elementos relevantes para la conservación en las diferentes regiones del país. Peso: 20%
3. Consolidación de la infomación secundaria de los elementos seleccionados. Peso: 10%
4. Elaboración de los diseños de monitoreo de los elementos seleccionados. Peso: 10%
5. Consolidación de los documentos de línea de base de los VOC (nVOC) que se definan para el Sistema, a partir de los insumos de monitoreo existentes y la aplicación en campo de los diseños de monitoreo. Cada uno de estos documentos será reportado por el GPM. Peso: 40%, proyectado según el número de VOCs definidos que cuenten con el documento finalizado.
Luego de definidas las líneas de base de los VOC de Sistema se inician actividades de investigación y monitoreo, los cuales deberán estar soportados en documentos descriptivos y analíticos, según el</t>
    </r>
    <r>
      <rPr>
        <sz val="12"/>
        <color indexed="10"/>
        <rFont val="Arial Narrow"/>
        <family val="2"/>
      </rPr>
      <t xml:space="preserve"> </t>
    </r>
    <r>
      <rPr>
        <sz val="12"/>
        <rFont val="Arial Narrow"/>
        <family val="2"/>
      </rPr>
      <t>Instructivo para la administración y manejo de la información de Monitoreo</t>
    </r>
    <r>
      <rPr>
        <sz val="12"/>
        <color indexed="8"/>
        <rFont val="Arial Narrow"/>
        <family val="2"/>
      </rPr>
      <t xml:space="preserve"> adoptado mediante el Sistema de Gestión de Calidad. 
Los documentos de línea base construidos por el grupo de Planeación y Manejo contienen la siguiente información:
-Descripción del VOC seleccionado
-Criterios y elementos de análisis para su selección
-Antecedentes del trabajo adelantado con ellos en los diferentes niveles de gestión del Sistema.
-Diseño de monitoreo elaborado
-Linea base de información y propuesta de monitoreo
-Roles de los diferentes niveles de Parques Nacionales frente al manejo.</t>
    </r>
  </si>
  <si>
    <t>Gestión de Recursos Financeros</t>
  </si>
  <si>
    <t>DESCRIPCIÓN VARIABLES DE CÁLCULO DEL INDICADOR</t>
  </si>
  <si>
    <t>FÓRMULA DEL INDICADOR</t>
  </si>
  <si>
    <t>COBERTURA O ESCALA</t>
  </si>
  <si>
    <t>Gestión de Recursos Físicos</t>
  </si>
  <si>
    <t>MS</t>
  </si>
  <si>
    <t>Metodología para la selección de los VOC de sistema elaborada.</t>
  </si>
  <si>
    <t>Σ[(MS*PP)+(nVOC*PP)+(nISVOC*PP)+(nDMVOC*PP)+(nLBVOC*PP)]*100</t>
  </si>
  <si>
    <t>LÍNEA DE REFERENCIA</t>
  </si>
  <si>
    <t>nVOC</t>
  </si>
  <si>
    <t>VOC de Sistema seleccionados</t>
  </si>
  <si>
    <t>LÍNEA BASE</t>
  </si>
  <si>
    <t>Adquisición de Bienes y Servicios</t>
  </si>
  <si>
    <t>nISVOC</t>
  </si>
  <si>
    <t>Infomación secundaria de los VOC de Sistema seleccionados</t>
  </si>
  <si>
    <t>RANGOS DE GESTIÓN</t>
  </si>
  <si>
    <t>Gestión y Administración de la información</t>
  </si>
  <si>
    <t>nDMVOC</t>
  </si>
  <si>
    <t>Diseños de monitoreo de los VOC de Sistema seleccionados</t>
  </si>
  <si>
    <t>NIVEL CRITICO</t>
  </si>
  <si>
    <t>x≤65%</t>
  </si>
  <si>
    <t xml:space="preserve">3.1.2    Mantener la dinámica ecológica de paisajes y ecosistemas con énfasis en aquellos en riesgo y/o alterados. </t>
  </si>
  <si>
    <t>nLBVOC</t>
  </si>
  <si>
    <t>Documentos de línea de base de los VOC de Sistema seleccionados</t>
  </si>
  <si>
    <t>NIVEL ACEPTABLE</t>
  </si>
  <si>
    <t>80%&lt;x&gt;65%</t>
  </si>
  <si>
    <t>Atención al Usuario</t>
  </si>
  <si>
    <t>PP</t>
  </si>
  <si>
    <t>Peso Porcentual</t>
  </si>
  <si>
    <t>NIVEL SATISFACTORIO</t>
  </si>
  <si>
    <t>x≥80%</t>
  </si>
  <si>
    <t>FUENTE DE DATOS</t>
  </si>
  <si>
    <t xml:space="preserve">  MEDIOS DE VERIFICACIÓN :</t>
  </si>
  <si>
    <t>META ANUAL</t>
  </si>
  <si>
    <t xml:space="preserve">Remitirse al Plan de Acción Institucional - PAI </t>
  </si>
  <si>
    <t>Informes de gestión del Grupo de Planeación del Manejo - GPM</t>
  </si>
  <si>
    <t>Metodología para la selección elaborada.
Documento con VOC de Sistema seleccionados
Documentos con infomación secundaria de los VOC de Sistema seleccionados
Documento con Diseños de monitoreo de los elementos seleccionados
Documentos de línea de base de los VOC de Sistema seleccionados</t>
  </si>
  <si>
    <t>UNIDAD DE MEDIDA</t>
  </si>
  <si>
    <t>Porcentaje</t>
  </si>
  <si>
    <t>Datos de los responsables de la Información</t>
  </si>
  <si>
    <t>Nombre Responsable de Meta (Proceso, SubPrograma)</t>
  </si>
  <si>
    <t>Claudia Marcela Sánchez</t>
  </si>
  <si>
    <t xml:space="preserve">Cargo </t>
  </si>
  <si>
    <t>Coordinador Grupo de Planeación del Manejo - GPM</t>
  </si>
  <si>
    <t>Correo electrònico</t>
  </si>
  <si>
    <t>csanchez@parquesnacionales.gov.co</t>
  </si>
  <si>
    <t>Nombre Responsable del Seguimiento</t>
  </si>
  <si>
    <t>Mauricio Herrera</t>
  </si>
  <si>
    <t xml:space="preserve">3.4.3   Implementar un sistema de planeación institucional, sistemas de gestión y mecanismos de evaluación </t>
  </si>
  <si>
    <t>Contratista Monitoreo</t>
  </si>
  <si>
    <t>monitoreo@parquesnacionales.gov.co</t>
  </si>
  <si>
    <t>CALCULOS 2013</t>
  </si>
  <si>
    <t>Avance</t>
  </si>
  <si>
    <t>Pesos</t>
  </si>
  <si>
    <t>Ponderado del peso</t>
  </si>
  <si>
    <t xml:space="preserve">En el marco del cumplimiento de la meta se avanzo en la elaboración de la Guía de restauración ecológica para áreas afectadas por uso agropecuario y monitoreo a los procesos de restauración ecológica en Áreas Protegidas .
Se implementan acciones de restauración en ecosistemas terrestres de 27 áreas protegidas, tres áreas protegidas implementan guarderias de coral como aporte a la restauración de corales. Se formularon los proyectos:
Igualmente, se formularon y presentaron a ecopetrol de tres proyectos a realizarse en los PNN El Cocuy, ANULE y Pisba con la financiación de ECOPETROL. 
Se realizaron los términos de referencia para la restauración ecológica  en el marco de tres  procesos sancionatorios, dos de los cuales se encuentran en ecosistemas de manglar, corales y praderas y uno para paramo.
Se implementa el proyecto financiado por Parques Canadá donde seis Áreas Protegidas implementan acciones der restauración ecológica: 
ANULE, PISBA, COCUY, CHINGAZA, OLD PROVIDENCE Y LOS NEVADOS, los cuales han avanzado en la contratación de profesionales y en la compra de insumos.
Se han formulado dos proyectos ante el Ministerio de ambiente y desarrollo sostenible. El primero en el marco del plan nacional de restauración y el segundo en relación al Fondo nacional de adaptación. Los cuales se describen a continuación: En el marco del plan nacional de restauración ecológica así como en el cumplimiento de las metas nacionales relacionadas en el plan de desarrollo 2010-2014 “Prosperidad para todos”, se formuló un proyecto con el MÁS en algunas áreas priorizadas del Sistema de Parques Nacionales, el cual busca Implementar acciones de restauración ecológica con el fin de contribuir en el mejoramiento de las condiciones de estado de las áreas  protegidas priorizadas del Sistema de Parques Nacionales Naturales a través de la realización de diagnósticos participativos que permitan Aportar en la orientación de los procesos de restauración ecológica y la Implementar acciones de restauración ecológica pasiva en 370 hectáreas áreas degradadas de 5 áreas protegidas (PNN NEVADOS, PNN COCUY, PNN PICACHOS y PNN ALTOFRAGUA INDI WASi.
En el proyecto presentado al fondo de adaptación se buscan implementar acciones en 1130 hectáreas en 6 áreas protegidas del SPNN (PNN EL COCUY, PNN PISBA, PNN FARALLONES, PNN SELVA DE FLORENCIA, PNN NEVADOS y SFF IGUAQUE; distribuidas en restauración activa (460 hectáreas) y restauración pasiva (670 hectáreas).
COMPENSACIONES
En este periodo frente a este tema el GPM  ha realizado jornadas de trabajo con el Grupo de SINAP, SSNA. Se abordó el tema específico de 1% en el PNN Pisba como ejercicio piloto. 
Se identificaron 8 proyectos que se encuentran en cuencas hidrográficas que hacen parte de esta AP, para lo cual se inició una revisión en la ANLA de las resoluciones por las cuales se adopta la licencia ambiental y se identifican las responsabilidades de compensación así como el estado de avance de cada uno de los compromisos de las empresas y como avanzar en un proceso de gestión para direccionar los recursos de 1% en el AP. Con esta información se realizó una reunión con la DTAN y el AP para priorizar las acciones que pueden ser susceptibles a implementarse. Como resultado se identificaron dos tipos de proyectos: la compra y saneamiento de predios. La implementación de acciones de restauración específicamente en la zona concerniente al sector laguna de Socha el cual se encuentra en la cuenca del Río Chicamocha.  Para la ejecución de los proyectos relacionados con la compra de predios, se requiere del insumo de información obtenida por la territorial en cuanto a los predios susceptibles de compra, con el fin de articular proyectos de saneamiento relacionados con las cuencas sobre las que pueda invertirse.
Se realizo el  II Simposio de restauración Ecológica en Áreas Protegidas en el marco del III Congreso Iberoamericano y del Caribe de Restauración en el cual se realizaron 13 presentaciones orales que contaron con la participación de las Áreas Protegidas así como representantes de Parques Canadá y Estados Unidos.
</t>
  </si>
  <si>
    <t>Falta reporte en función de la hoja metodológica, el reporte es de gestión.</t>
  </si>
  <si>
    <t>El tema de estructura ecológica principal, en 2013 se socializó como una análisis de estado de conservación con base a ciertos atributos ecológicos clave, más que como un mapa o un resultado de estructura ecológica principal, pues para hablar de EEP es necesario que se incluya todo el tema de servicios ecosistémicos y biodiversidad y esto se debe contemplar desde cada área protegida y subsistemas del SINAP. Por esta razón, los ejercicios que se están ejecutando con el apoyo de las direcciones territoriales es una evaluación del estado de conservación de la región, utilizando como unidad de análisis las coberturas Corine Land Cover 100.000 del año 2007; lo que se puede entender con uno de los insumos principales para elaborar completamente el análisis de estructura ecológica principal.
Con base en la metodología que se planteó para realizar los mapas de estado de conservación de distintos atributos ecológicos, se elaboraron para siete (7)  provincias biogeográficas (Pericaribeño, Sierra, Norandina, Choco-magdalena, Guayana, Orinoquía y Amazonía) los mapas correspondientes a cada atributo. Para complementar el ejercicio de estructura ecológica es necesario que se incluya información proveniente y discutida por cada una de las territoriales, que soporte los análisis de funcionalidad ecosistemica. Dicho ejercicio técnico y operativo se debe abordar con apoyo de las territoriales, del grupo SIR, SINAP y GPM.</t>
  </si>
  <si>
    <t xml:space="preserve">GAIC: En la vigencia 2010  se formularon 4 proyectos de cooperación resaltando la fomulación del proyecto de Turismo derivado de la Comisión Mixta entre Brasil y Colombia,  Unión Europea en el tema de pesca, Proyecto Amazonia GAIA y Proyecto de adaptacion a cambio climático para la Reguion del Pacifico (Sanquianga y Utria). 
 Para la vigencia 2011 se formularon 8 proyectos de cooperación con Unión Europea, Banco Mundial-GEF, Principado de Mónaco, UNESCO-Patrimonio Mundial, Finlandia, España, CAN y se dió inicio a la gestión del Proyecto KfW. Adicional se realizó el acompañamiento mediante insumos técnicos e información de posición de país en las diferentes comisiones de vecindad y mixtas a nivel de mecanismos de integración fronteriza.
Referente a la formulación de proyectos en la vigencia 2012 se contó con la aprobación de proyectos de cooperación internacional los cuales se encuentran en proceso de formalización y se espera su inicio de ejecución a partir del segundo semestre del año (Proyecto "Actualización de los Planes de Manejo de las Areas del Sistema de Parques Nacionales Naturales (SPNN) en el Marco de las Tendencias Actuales de Cambio Climático" gestionado con Canadá y el Proyecto "Fortalecimiento de capacidades del personal de Parques Nacionales Naturales de Colombia" gestionado con National Park Service U.S. / USAID . Así mismo se gestionó el Proyecto "Programa Regional sobre uso y conservación de la biodiversidad en los paisajes naturales y culturales asociados a caminos ancestrales andinos, y a la Gran Ruta Inca"  gestionado con la Secretaría General de la CAN. Se terminó la formulación de tres de los proyectos que estaban en este proceso: 1) El Programa Regional Biodiversidad y Áreas Protegidas y el Estudio de Factibilidad, que se financiará con recursos del KfW, el cual fue una construcción conjunta entre las áreas protegidas, las direcciones territoriales de Caribe y Andes Nororientales y las diferentes dependencias del nivel central de Parques Nacionales, el MADS, APC, Fondo Patrimonio Natural y el KfW. Se negociaron, ajustaron y aprobaron 3 proyectos de Cooperación Sur-Sur con el CONANP de México y con el SNAP de Uruguay.  
 Firma de convenios con asociaciones que agremian grupos empresariales en actividades de minería (ASOGRAVAS, Cámara Colombiana de Minería) con el fin de aunar esfuerzos financieros para apoyar las líneas de acción en el marco del Portafolio Alianza para la Conservación.
Firma de convenio con la Fundación ARGOS para llevar a cabo el proyecto de Divulgación y Posicionamiento de los Parques Nacionales (Parques va a las Empresas). 
Por último, en la vigencia 2013 se finalizó el proceso de formalización del Proyecto Actualización de los Planes de Manejo de las Áreas del Sistema de Parques Nacionales Naturales (SPNN) en el Marco de las Tendencias Actuales de Cambio Climático, se contribuyó al avance en la elaboración de la propuesta de investigación para construir la línea base del Programa Biodiversidad y Áreas Protegidas, que será financiada por la Agencia KfW, se realizó el avance en la formulación del esquema preliminar de la Fase II del Programa Biodiversidad y Áreas Protegidas, que se focalizará en el Pacífico y Andes Occidentales. En el Marco de la Cooperación No Oficial, respecto al relacionamiento con el sector empresarial se han formulado tres proyectos en la temática de restauración ecológica en los Parques Nacionales Naturales de Cocuy, Pisba y Estoraques para ser financiados por Ecopetrol. Otros proyectos formulados y aprobados fueron el Proyecto Programa Diversidad Biológica y Áreas Protegidas de Colombia Fase I formulado con KfW, Proyecto Estrategias de adaptación al Cambio Climático basada en ecosistemas en Colombia y Ecuador GIZ - adaptación basada en ecosistemas formulado con Alemania 
(BMU - GIZ). Proyecto Fortalecimiento del Sistema de Parques Nacionales para favorecer la protección del clima y la conservación de la biodiversidad (Colombia), Proyecto Implementación del enfoque de conectividades socio-ecosistémicas para la conservación y uso sostenible de la biodiversidad de la Región Caribe Colombiana formulado con el GEF(5), Proyecto Amazon Vision denominado Support to the implementation of the Amazon Ecosystem-based Conservation Vision to the benefit of local communities and the preservation of ecosystem services in the Amazon region formulado con la Comisión Europea y la FAO como co-fianciador. 
Proyecto Fortalecimiento de la alianza Parques Nacionales Naturales de Colombia –Empresa Epsa, Proyecto Restauración Ecológica en áreas afectadas por uso agropecuario en ecosistemas subxerofíticos en el Área Natural Única (ANU) Los Estoraques de Parques Nacionales Naturales de Colombia formulado con Ecopetrol, Proyecto Restauración Ecológica de Áreas afectadas por ganadería en el sector de  la laguna de Socha, Parque Nacional Natural Pisba formulado con la Empresa Ecopetrol, Proyecto Restauración Ecológica en Areas Afectadas Por Uso Agropecuario En El Parque Nacional Natural El Cocuy formulado con la Empresa Ecopetrol, Proyecto Alianza Estratégica Para La Conservación Del Corredor De La Danta Especie Emblemática De La Cuenca Del Río Otún formulada con la Empresa Frisby, Proyecto Apoyo en el proceso de nominación del Parque Nacional Natural Chiribiquete como Sitio Patrimonio Mundial formulado con Asogravas. Proyecto Conservación de los Bosques y Sostenibilidad del corazón de la Amazonia Colombiana. Proyecto Programa Diversidad Biológica y Áreas Protegidas de Colombia Fase I. Proyecto Estrategias de adaptación al Cambio Climático basada en ecosistemas en Colombia y Ecuador GIZ. Proyecto Fortalecimiento del Sistema de Parques Nacionales para favorecer la protección del clima y la conservación de la biodiversidad (Colombia) Proyecto Construcción de resiliencia en el Bioma Amazónico: las áreas protegidas como parte integral de la adaptación al cambio climático,  Proyecto Apoyo a la consolidación de la Visión Ecositémica de Conservación en el Bioma Amazónico en beneficio de las comunidades locales y la preservación de los servicios ecosistémicos en la región amazónica.  Proyecto Identificación de Tres Especies Silvestres Priorizadas en el Convenio ACOPAZOA - PNN.
Proyecto Centros de Interpretación y Estrategia de Educación Ambiental de Parques Nacionales en el Parque Jaime Duque, Proyecto Manual de Lineamientos Técnicos y Operativos para la Consecución de Recursos para desarrollar acciones de restauración en el PNN Chingaza Convenio CAEM. Proyecto Compensación de Huella de Carbono a través de Acciones de Restauración en los parques priorizados con la Empresa TERPEL, Fortalecimiento de Iniciativas Artesanales en Parques Nacionales con la Fundación Bancolombia, Proyecto Restauración Ecológica en 200 Has en el PNN Sierra Nevada de Santa Marta  bajo el Convenio de Parques Nacionales y Contreebute.
</t>
  </si>
  <si>
    <t>Esta HM no visibiliza los Convenios firmados con comunidades ni acuerdos de acciones, revisar si se incluye</t>
  </si>
  <si>
    <t>Esta HM no visibiliza los Acuerdos de Colaboración, Acuerdo Uramba firmados con comunidades, revisar como se incluye</t>
  </si>
  <si>
    <t>Pendiente de resolver la responsabilidad del reporte entre SGM y OP</t>
  </si>
  <si>
    <t>El cálculo se realizó a partir del reporte de las Direcciones Territoriales realizado a través del seguimiento a sus POA.
Pendiente de resolver la responsabilidad del reporte entre SGM y OP:
-El Grupo de Participación Social responde: Respecto a la definición de los indicadores y metas PAI solicitados, reiteramos lo señalado en el correo electrónico enviado a ustedes el 31 de Marzo de 2014, en el sentido que los alcances y las responsabilidades asignadas al Grupo de Participación Social mediante la Resolución No. 434 del 23 de diciembre de 2013, están enfocadas hacia la orientación política de los procesos con grupos étnicos que permitan articular distintas visiones del territorio, en coordinación con las instancias responsables de la consolidación de las EEM (SGM) y su implementación (DT y AP).  
De esta manera, la revisión y la definición de estos indicadores corresponde a la SGM y a las DT.
-Igualmente, la SGM no reporta.</t>
  </si>
  <si>
    <t xml:space="preserve">En el año 2013, el Grupo de Planeación y Manejo socializó (a través de oficios, intranet, reuniones) con las Direcciones Territoriales y la mayor parte de áreas protegidas, la "Guía metodológica para formulación de planes de emergencia y contingencia en las áreas del SPNN" y el procedimiento de gestión del riesgo de desastres para la Entidad, en el marco del Sistema Nacional de Gestión del Riesgo de Desastres (Ley 1523 de 2012) donde se integran los planes de contingencia, que en años anteriores habían desarrollado los Parques. Dentro de la ruta de actualización de planes de manejo, se presento el aplicativo donde se consigna el plan de emergencia y contingencia como documento anexo al plan de manejo. 
En el taller nacional de prevención, vigilancia y control y gestión del riesgo, realizado en septiembre y en el que participaron todas las direcciones territoriales, se presentó los avances logrados mediante la implementación de la metodología de análisis de riesgo a los Valores Objeto de Conservación y se dio orientación para articular la gestión del riesgo en los componentes de ordenamiento y plan estratégico del plan de manejo y con procesos particulares de ordenamiento territorial y educación ambiental..   
En el segundo semestre del año se coordinaron y desarrollaron varias jornadas de trabajo, especialmente con  las Direcciones Territoriales Andes Occidentales, Orinoquía y Caribe, y de forma particular con los equipos de trabajo de algunas áreas protegidas. En estos talleres se presentó el enfoque de GRD en la planeación del manejo, la metodología propuesta para la formulación del plan de emergencia y contingencias y se inició el diligenciamiento de los diferentes componentes, de acuerdo con la experiencia e información disponible. Por Dirección Territorial el avance es el siguiente:
1. DTAO: Se organizaron 3 talleres subregionales (Manizales, Popayán y Rivera) en los que participaron 10 de las 12 AP, algunas que ya habían recibido orientación en el tema y otras que iniciaron el proceso (PNN Selva de Florencia, PNN Puracé, SF Isla Corota, PNN CVDJC, PNN Orquídeas). También se brindó apoyo a las 2 AP que habían recibido orientación el año anterior (PNN Tatamá y SFF Galeras).
2. DTOR: Se volvió a abordar el tema con el equipo del PNN Chingaza y se brindó una orientación básica en un taller dirigido a los Parques del AMEM y Sumapaz.
3. DTCA: Se realizó una presentación básica en la que participaron siete de sus áreas adscritas  en coordinación con la profesional que fue encargada en el último trimestre del año.
4. DTAN: La profesional encargada del tema recibió orientación y brindó el apoyo directamente a cada AP.
5. DTAM: Concentró sus esfuerzos en el proceso de planes de manejo y manifestó la voluntad de avanzar en el tema durante el 2014.
6. DTPA: Se acordó acompañar dos talleres con áreas protegidas, que se realizaron en el PNN Los Katios y PNN Farallones de Cali, para que la profesional responsable del tema en la DT acompañara las otras áreas y luego recibiera asesoría del GPM a partir de un documento preliminar. Asesoría que se llevó a cabo con el SFF Malpelo y el PNN Munchique.  
</t>
  </si>
  <si>
    <t xml:space="preserve">El PNN Tatamá incluyó el plan de contingencias para Incendios de cobertura vegetal y remoción en masa y el PNN Las Hermosas incluyó el plan de contingencias para Incendios de cobertura vegetal y remoción en masa. Falta la socialización de los documentos con las instancias locales.
Los planes de contingencia trabajados por las áreas en años anteriores, se retoman e incorporan en los planes de emergencia y contingencias, formulados dentro del proceso de actualización de los planes de manejo y en el marco de la ley 1523 de 2012. Las áreas que tienen avances en plan de emergencia tambien tienen avances en planes de contingencia, pero la meta se considera hasta que este nuevo documento se socialice con alguna instancia local del Sistema de Gestión del Riesgo.
Se espera que a 2014 se consoliden varios documentos, se aprueben y socialicen dentro del proceso de aprobación del plan de manejo de cada área protegida. </t>
  </si>
  <si>
    <t>Falta evidencia: Oficios de entrega de Bases de datos a IDEAM</t>
  </si>
  <si>
    <t>Se recibe anexo de cálculo</t>
  </si>
  <si>
    <t>En el I semestre de 2013 se realizaron reuniones con expertos para el ajuste de la propuesta de ruta metodológica para la selección de VOC a nivel del sistema, la cual detalla los elementos propuestos a nivel de fauna, flora y ecosistemas. En este sentido, se realizó la socialización con el director para Colombia de WCS el 12 de marzo, con el INVEMAR el 26 de abril y en el encuentro nacional de monitoreo, investigación, vida silvestre y grupo temático de agua del 10 al 24 de mayo.
Con los profesionales temáticos de las Direcciones Territoriales se estableció la necesidad de regionalizar los VOC de sistema y de distribuirlos a partir de grupos de áreas protegidas. Como ejemplo, están los frailejones endémicos de las áreas del norte de la cordillera oriental (Pisba, cocuy, Tamá), la Población de oso andino de áreas del macizo Colombiano (Puracé, Doña Juana, Nevado del Huila, Hermosas) y Corales del pacífico distribuidos en las áreas Utria, Gorgona y Malpelo.
En el mes de agosto en el SFF Otún Quimbaya se socializó la propuesta de ruta metodológica para la selección y monitoreo de VOC de Sistema en el comité de seguimiento de la SGM, siendo los siguientes:
Generales:
    -Biomas priorizados a través del análisis de representatividad basado en el nuevo mapa de ecosistemas de Parques Nacionales. 
    -Biomas-ecosistemas estratégicos dentro de la planeación y articulación territorial. 
    -Cuencas priorizadas en el trabajo con el GTEA, DT y las áreas por concepto de prestación de servicios ecosistémicos. 
Pacífico:
    -Corales de los PNN Utría, Gorgona y SFF Malpelo. 
    -Manglares del litoral pacífico presentes en Sanquianga, Uramba y Utría. 
    -Recurso hidrobiológico clave para subsistencia de comunidades en área de influencia de las áreas (Piangua, 3 especies de peces). 
Caribe:
   -Manglares VOC de CGSM, Tayrona y Corales. 
   -Bosque seco ubicado en PNN Tayrona, Colorados y Old Providence. 
   -Tortugas marinas (Grupo funcional). 
   -4 especies de peces clave en el soporte a la actividad pesquera. 
DTAN: 
    -Subtribu de frailejones (Espeletiinae) de la cordillera Oriental seleccionados como VOC dentro de los PNN Tamá, Cocuy, Pisba y el SFF Guanentá (8sps). 
    -Poblaciones de Oso Andino de los PNN Pisba, Cocuy y Tamá. 
DTAO:
  -Grandes mamíferos en el marco de ecosistemas de relevancia regional para Andes Occidentales (Macizo Colombiano, Eje Cafetero). Oso y Danta de Montaña. 
Amazonía:
  -Tortuga Charapa (Podonecmis expansa). 
Orinoquia:
  -Ecosistemas de transición Andino-Orinocenses-Amazónicos. 
  -Ecosistemas propios de la Orinoquia (PNN EL Tuparro). 
Después de validar y trabajar con las direcciones territoriales se llegó al siguiente listado para un total de 15 VOC de sistema:
1. Oso de anteojos
2. Danta de montaña
3. Tortuga charapa
4. Ecosistemas que conforman la conectividad andinoamazonica
5. Manglares pacifico y Caribe
6. Corales Pacifico
7. Caimán Aguja Caribe
8. Tribu Espeletia Cordillera Oriental
9. Cuencas de drenaje andino orinocense
10. Ecosistemas priorizados (cuenta como uno solo)
11. Especies pesqueras de interés comercial para pacífico y caribe (3)
12. Recurso hidrobiológico pacifico (2)
Se ha avanzado en la consolidación de información secundaria de línea base de 4 VOC:
1. Oso
2. Manglares
3. Corales
4. Ecosistemas (integridad)
De los anteriores VOC de sistema, seis cuentan con diseños de monitoreo:
1. Oso de anteojos
2. Danta de Montaña
3. Tortuga Charapa
4. Manglares
5. Corales
6. Ecosistemas (integridad)
En el mes de diciembre se consolidó el documento final de VOC de Sistema para Parques nacionales que incluye los siguientes elementos:
-Ruta metodológica para la selección de VOC de sistema
-Criterios y aplicación por dirección territorial
-Elementos seleccionados
-Propuesta preliminar de diseños de monitoreo
-Ruta de trabajo con Vida silvestre para consolidación de programas de Conservación (a nivel de especies)
-Propuesta de inclusión en los Planes Estratégicos Territoriales
-Plan de trabajo de consolidación y ajustes para el 2014 (primer trimestre).</t>
  </si>
  <si>
    <t>Faltan evidencias: corresponden a los medios de verificación finalizados según el porcentaje de avance</t>
  </si>
  <si>
    <t>5 de mayo de 2014</t>
  </si>
  <si>
    <t>OBSERVACIONES OAP
30 de abril</t>
  </si>
  <si>
    <t xml:space="preserve">OAP: En el marco de la meta del PAI 3.4.3.1 que apunta a contar con un Sistema de Planeación institucional estandarizado y en implementación para el SPNN, la entidad avanzó conceptualmente hacia un modelo de articulación de los instrumentos de planeación estratégica para PNN con una perspectiva de mediano plazo (2019) que, además de facilitar la lectura conjunta de los indicadores de la entidad, contara con un solo instrumento por nivel de gestión y dependencia.  Lo anterior, como apuesta estratégica de la entidad con el fin de promover la complementariedad de acciones, mejorar la coordinación entre los niveles de PNN y facilitar la agregación y análisis de los resultados de la gestión, sin dejar de lado las metas propias de cada Dirección Territorial o Área Protegida, permitiendo facilitar la planeación anual y el seguimiento continuo.
Dicho modelo contempla una dimensión estratégica, así como una dimensión de gestión, ambas considerando la planeación y el seguimiento, lo anterior con la finalidad de contar con un solo instrumento que permitiera la articulación de los distintos instrumentos de planeación (PAI, los planes estratégicos territoriales-PET para el caso de las DT y los Panes de Manejo-PM para el caso de las AP, y POA). Específicamente para el caso de los planes de manejo se elaboró una propuesta de articulación del plan estratégico del Plan de Manejo con las dimensiones de Diagnóstico y Ordenamiento, así como con el POA, en el marco del modelo de planeación previsto, la cual fue ajustada a las observaciones realizadas por Carolina Jarro, subdirectora de gestión y manejo de áreas protegidas y por Andrea Barrero, profesional encargada del tema en la subdirección, lográndose obtener la matriz definitiva a trabajar en los procesos de ajuste a los planes de manejo.
Dado lo anterior, el modelo permite realizar el seguimiento con un flujo de abajo hacia arriba en los niveles de gestión de PNN, tanto a las Metas PAI (cuantitativa y cualitativamente), como a la gestión de cada nivel según su competencia. Así mismo, para el caso de los Planes Operativos Anuales, estos serán en adelante el resultado de los indicadores, actividades y productos programados para el año en curso tanto en la dimensión estratégica, con su respectiva trimestralización. Con el modelo se suple el esquema de Proyectos Regionales y Banco de Proyectos. 
Debido a la complejidad de realizar la transición de un modelo de planeación con instrumentos separados a un instrumento unificado, así como atendiendo el estado del proceso de ajuste a Planes de Manejo, se adelantó en las AP y DT el diligenciamiento de plan anual operativo  para el año 2013. Con el fin de facilitar dicha tarea por parte de las DT y de las AP, se acompañó a éstas en el diligenciamiento de la matriz de planeación y en particular a lo largo del año en el seguimiento trimestral de las acciones programadas, lo anterior mediante talleres presenciales y virtuales. 
Complementariamente se diseñaron los insumos para el diligenciamiento de la matriz del modelo:
 Orientaciones metodológicas para el seguimiento en el nivel central como en el nivel territorial y local
 PAI con actividades mediante su revisión con el fin de verificar la coherencia del modelo conceptual del MADS en articulación con la planeación estratégica de PNN, la identificación de los indicadores seleccionados y la reformulación de las actividades e indicadores para su fortalecimiento.
Se lideró un proceso de acompañamiento mediante el envío de comunicaciones y la realización de reuniones de trabajo con las diferentes dependencias del nivel central en torno a las hojas metodológicas de los indicadores PAI faltantes cuyo plazo de entrega estaba expirado desde enero de 2013, partiendo de propuestas para las Hojas Metodológicas formuladas o retroalimentadas por parte de la OAP. Finalmente se publicaron en la intranet de PNN 36 HM finalizadas quedando pendiente 8 HM que se encuentran en borrador (1112, 3112, 3121, 3221, 3222, 3242, 3243 y 3246).
GPM: A partir de la aplicación en el año 2013 de la herramienta de efectividad en su ciclo corto en 56 áreas protegidas, se realizó la consolidación de los resultados por DT y a nivel nacional. Por otra parte, en el marco del proceso de actualización y/o reformulación de los planes de manejo al cierre del año 2013, por Dirección Territorial el avance es el siguiente:
DT Amazonia:
• Siete (7) planes de manejo finalizados en sus componentes Diagnóstico, Ordenamiento y Plan Estratégico de Acción (Alto Fragua, Río Puré, Amacayacu, Orito, Churumbelos, La Paya y Puinawai)
• Tres (3) áreaa en ajustes de diagnostico: PNN Apaporis, PNN Serranía de Chiribiquete y RNN Nukak.
• Actualización del REM en Cahuinarí
DT Caribe:
• Nueve (9) planes de manejo finalizados en sus componentes Diagnóstico, Ordenamiento y Plan Estratégico de Acción (Corchal, Sierra Nevada de Santa Marta, Macuira, Providencia, Tayrona, Flamencos, Ciénaga Grande de Santa Marta, VIPIS y Corales del Rosario.
• Un (1) área avanza en la formulación del componente ordenamiento. PNN Paramillo.
• Un (1) área avanza en la formulación del componente diagnóstico. SFF Los Colorados.
DT Pacifico:
•  Siete (7) planes de manejo finalizados en sus componentes Diagnóstico, Ordenamiento y Plan Estratégico de Acción (PNN Farallones de Cali, SFF Malpelo, PNN Los Katios, PNN Munchique, PNN Gorgona, PNN Utría y PNN Sanquianga). 
• Un (1) área avanza en la formulación del componente ordenamiento. PNN Uramba-Bahia Málaga.
DT Andes Nororientales:
• Seis (6) planes de manejo finalizados en sus componentes Diagnóstico, Ordenamiento y Plan Estratégico de Acción (ANU Los Estoraques, PNN Catatumbo, PNN Tamá, SFF Guanentá Alto Río-Fonce, PNN Cocuy y SFF Iguaque).
• Un (1) área en la formulación del componente de ordenamiento (PNN Pisba).
DT Andes Occidentales:
• Once (11) planes de manejo finalizados en sus componentes Diagnóstico, Ordenamiento y Plan Estratégico de Acción (PNN Las Orquídeas, PNN Selva de Florencia, PNN Tamá, SFF Galeras, SFF Isla de la Corota, PNN Los Nevados, SFF Otún Quimbaya, PNN CVDJ, PNN Nevado del Huila, PNN Las Hermosas y PNN Cueva de los Guácharos).
• Un (1) área en la formulación del componente de ordenamiento (PNN Puracé).
DT Orinoquia:
• Cinco (5) planes de manejo finalizados en sus componentes Diagnóstico, Ordenamiento y Plan Estratégico de Acción (PNN Sierra de la Macarena, PNN Sumapáz, PNN Cordillera de los Picachos, PNN Tinigua y PNN Chingaza)
• Un (1) área en componente de diagnóstico (PNN Tuparro).
</t>
  </si>
  <si>
    <t>Los lineamientos Institucionales comprenden las directrices generales de la Entidad respecto a un asunto determinado de la Institución y que se constituyen en los documentos técnicos y temáticos Marco, que orientarán el diseño y la ejecución de las estrategias y proyectos de la entidad, los cuales dan respuesta a los objetivos y metas trazadas tanto en la planeación estratégica de Parques Nacionales Naturales, en todos los niveles, como en las competencias dadas en el marco de las funciones establecidas para la entidad. El 20 octubre de 2012 se adoptaron los siguientes 4 lineamientos:
• Lineamiento institucional de prevención, vigilancia y control del Sistema de Parques Nacionales Naturales (Resolución 0363 de 19 de octubre de 2012)
• Lineamiento institucional Sistemas sostenibles para la conservación del Sistema de Parques Nacionales Naturales (Resolución 0364 de 19 de octubre de 2012)
• Lineamiento institucional de educación ambiental para el sistema de Parques Nacionales Naturales (Resolución 0362 de 19 de octubre de 2012)
• Lineamiento institucional de investigación del Sistema de Parques Nacionales Naturales (Resolución 0351 de 5 de octubre de 2012) 
Por otro lado, dada la coyuntura actual de formulación, ajuste o reformulación de los Planes de Manejo y de formulación de los Planes Estratégicos Territoriales, desde la Oficina Asesora de Planeación se citó a una reunión (15 de octubre) a la SGM y a la OAJ para la reactivación del proceso de formulación de lineamientos institucionales con el fin de adoptar a la mayor brevedad los documentos borradores para los temas de Cambio Climático, Vida Silvestre y Restauración que se elaboraron en 2012, sin embargo la reunión fue aplazada por la SGM.</t>
  </si>
  <si>
    <t>Sin resolver observaciones anteriores, pues no se recibe respuesta</t>
  </si>
  <si>
    <t xml:space="preserve">Para el 2013  se tiene un consolidado de 52 Áreas con Planes de Contingencia de Riesgo Publico aprobados: Macarena, Tinigua, Isla de Salamanca, Vipis, Las  Hermosas, Galeras, Cueva de los Guacharos, Tayrona, Pisba, Munchique, Serranía de los Yariguíes, Alto Fragua, Los Colorados, La Paya, Tatamá, Los Katíos,  Isla Corota, Sierra Nevada de Santa Marta, Corchal Mono Hernández, Paramillo, Tamá,  Guanentá Alto Río Fonce,  Las Orquídeas, Otún Quimbaya, Selva de Florencia, Nevado del Huila, Ciénaga Grande de Santa Marta, Corales del Rosario y de San Bernardo, Los Flamencos, Utría, Cahuinari, Farallones de Cali, Serranía de Chiribiquete, Serranía de los Churumbelos, Puinawai, Macuira, Los Nevados,  Doña Juana Cascabel,  Río Puré, Orito Ingi Ande, Uramba Bahía Málaga, Iguaque, Amacayacu, Puracé, Los Estoraques, Gorgona, Malpelo, Sanquianga, Tuparro, Sumapaz, Cocuy y Catatumbo – Bari ; que corresponde al 90% de las Áreas del Sistema de Parques con Planes de contingencia terminados para Riesgo Publico.
Un Parque capacitado en estructuración: Yaigoje Apaporis 
4 en proceso de estructuración del Plan: Old Providence Mcbean Lagoon, Chingaza y Nukak.
</t>
  </si>
  <si>
    <t>Para el 2013 se cuenta con la matriz de identificacion de riesgos elaborada y se adelanta la consolidacion de información para el diagnostico como linea base para el diseño de la estrategia.  Para el primer semestre del año 2014, se tendra formulada la estragia de seguridad para el iniciar el proceso de socializacion e implementacion.</t>
  </si>
  <si>
    <t>Faltan evidencias: corresponden a los Oficio o comunicación firmada por el Jefe de la Oficina de Gestion del Riesgo aprobando el documento estructurado</t>
  </si>
  <si>
    <t>Faltan evidencias: corresponden a los medios de verificación de la Hoja Metodológica</t>
  </si>
  <si>
    <t>Falta evidencia: corresponde a los medios de verificación de la hoja metodológica</t>
  </si>
  <si>
    <t>Durante el año 2010 se inició el proceso de implementación de la estrategia de comunicación comunitaria en cinco áreas protegidas (Parque Nacional Natural Utría, Parque Nacional Natural Farallones de Cali, Parque Nacional Natural Las Orquídeas, Santuario de Fauna y Flora Los Colorados y la Vía Parque Isla de Salamanca).
En el 2011 implementó la estrategia de comunicación comunitaria en los Santuarios de Fauna y Flora Los Colorados y Orito Ingi Ande, El Corchal Mono Hernández, además en los Parques Nacionales Naturales Utría, Los Katíos, Doña Juana, El Cocuy, Orquídeas,  Salamanca y Sierra Nevada.
En el 2012 se han realizado actividades para continuar la implementación de la estrategia de comunicación comunitaria en las siguientes veinte (20) áreas protegidas: Sanquianga, Gorgona, Orito, Los Nevados, Orquídeas, El Cocuy, Salamanca, Mono Hernández, Los Colorados, Tayrona, Tinigua, Chingaza, Bahía Malaga, Puracé, Ciénaga Grande de Santa Marta, Los Flamencos, Los Colorados, El Mono Hernández, Otún Quimbaya, Doña Juana
Durante el 2013 se inició el proceso de comunicación comunitaria en los Parques Nacionales Naturales Sierra Nevada de Santa Marta, Old Povidence y La Macarena, donde se realizó la fase de socialización al equipo el área protegida y se adelantó la fase de planeación con los líderes de comunicación.
Además e realizaron actividades en 19 áreas protegidas, en las cuales, los líderes de comunicación tuvieron la oportunidad de recibir taller de televisión, radio y redacción para poder elaborar piezas de divulgación que se encuentran a apoyando el posicionamiento de Parques Nacionales Naturales a nivel local.</t>
  </si>
  <si>
    <t>Durante el año 2010 se inició el proceso de implementación de la estrategia de comunicación comunitaria en cinco áreas protegidas (Parque Nacional Natural Utría, Parque Nacional Natural Farallones de Cali, Parque Nacional Natural Las Orquídeas, Santuario de Fauna y Flora Los Colorados y la Vía Parque Isla de Salamanca).</t>
  </si>
  <si>
    <t>En el 2011 implementó la estrategia de comunicación comunitaria en los Santuarios de Fauna y Flora Los Colorados y Orito Ingi Ande, El Corchal Mono Hernández, además en los Parques Nacionales Naturales Utría, Los Katíos, Doña Juana, El Cocuy, Orquídeas,  Salamanca y Sierra Nevada.</t>
  </si>
  <si>
    <t>En el 2012 se han realizado actividades para continuar la implementación de la estrategia de comunicación comunitaria en las siguientes veinte (20) áreas protegidas: Sanquianga, Gorgona, Orito, Los Nevados, Orquídeas, El Cocuy, Salamanca, Mono Hernández, Los Colorados, Tayrona, Tinigua, Chingaza, Bahía Malaga, Puracé, Ciénaga Grande de Santa Marta, Los Flamencos, Los Colorados, El Mono Hernández, Otún Quimbaya, Doña Juana</t>
  </si>
  <si>
    <t>Durante el 2013 se inició el proceso de comunicación comunitaria en los Parques Nacionales Naturales Sierra Nevada de Santa Marta, Old Povidence y La Macarena, donde se realizó la fase de socialización al equipo el área protegida y se adelantó la fase de planeación con los líderes de comunicación.</t>
  </si>
  <si>
    <t>Parque Nacional Natural Utría</t>
  </si>
  <si>
    <t>Parque Nacional Natural Farallones de Cali</t>
  </si>
  <si>
    <t>Parque Nacional Natural Las Orquídeas</t>
  </si>
  <si>
    <t>Santuario de Fauna y Flora Los Colorados</t>
  </si>
  <si>
    <t>Vía Parque Isla de Salamanca</t>
  </si>
  <si>
    <t>Santuarios de Fauna y Flora Los Colorados</t>
  </si>
  <si>
    <t>Orito Ingi Ande</t>
  </si>
  <si>
    <t>El Corchal Mono Hernández</t>
  </si>
  <si>
    <t>Parques Nacionales Naturales Utría</t>
  </si>
  <si>
    <t>Los Katíos</t>
  </si>
  <si>
    <t xml:space="preserve">Doña Juana, </t>
  </si>
  <si>
    <t>El Cocuy</t>
  </si>
  <si>
    <t>Orquídeas</t>
  </si>
  <si>
    <t>Salamanca</t>
  </si>
  <si>
    <t>Sierra Nevada.</t>
  </si>
  <si>
    <t xml:space="preserve">Sanquianga, </t>
  </si>
  <si>
    <t>Orito,</t>
  </si>
  <si>
    <t>Salamanca,</t>
  </si>
  <si>
    <t>Mono Hernández</t>
  </si>
  <si>
    <t xml:space="preserve">Gorgona,  </t>
  </si>
  <si>
    <t xml:space="preserve">Los Nevados, </t>
  </si>
  <si>
    <t>Los Colorados</t>
  </si>
  <si>
    <t>Tayrona</t>
  </si>
  <si>
    <t>Tinigua</t>
  </si>
  <si>
    <t>Chingaza</t>
  </si>
  <si>
    <t>Bahía Malaga</t>
  </si>
  <si>
    <t xml:space="preserve">Puracé, </t>
  </si>
  <si>
    <t xml:space="preserve">Ciénaga Grande de Santa Marta, </t>
  </si>
  <si>
    <t xml:space="preserve">Los Flamencos, </t>
  </si>
  <si>
    <t>Otún Quimbaya</t>
  </si>
  <si>
    <t>Doña Juana</t>
  </si>
  <si>
    <t xml:space="preserve">Sierra Nevada de Santa Marta, </t>
  </si>
  <si>
    <t>La Macarena</t>
  </si>
  <si>
    <t>Old Povidence</t>
  </si>
  <si>
    <t>En el reporte de esta meta se ha tenido dificultad, por el acceso al reporte de Estudio General de Medios, ya que no contamos con el presupuesto para acceder a estos resultados y en la internet no se ha podido acceder a la infomración completa.  Sin embargo se ha solicitado a algunos medios que nos colaboren con esta infomración, por tal motivo es que se reporta el número de notas que se han publicado en medios masivos de comunicación.   En general el tema de comunicación se gestiona a través de giras periodísticas, boletines de prensa, consecusión y mantenimientos de alianzas de coproducción y emisión de productos, eventos de impacto en la opinión pública, free press
presencia permanete y campañas en redes sociales y página web, Eventos Sinap, programas producidos y emitidos a través de In Situ Radio, Ruedas de prensa, Material Impreso y de Gran Formato, Participación en ferias y eventos masivos,  Proceso de la Red Guácharos y divulgación  a través del Centro de Documentación.  El siguiente es el reporte anual de notas publicadas en medios masivos de comunicación locales, regionales, nacionales e internacionales:  2010:534  -2011: 504 -2012: 500-2013: 650</t>
  </si>
  <si>
    <t>El reporte no corresponde con la hoja metodológica definida por el Grupo de Comunicaciones. Igualmente, el reporte cuantitativo y el cualitativo no se corresponden</t>
  </si>
  <si>
    <t>El indicador hace referencia al personal que hace uwso de los canales internos de comunicación, en este caso es el 46%  entre funcionarios y contratistas tiene acceso al correo electrónico institucional.  Sin embargo teniendo en cuenta las características de nuestra entidad, nos basamos en la cantidad de mensajes que emitimos por diferentes canales lo que complementa la divulgación, ya que buscamos llegar a la mayor cantidad de público interno.  Lo anterior lo hacemos a traves de Campañas informativas y comunicativas, Reuniones con la Directora General, Apoyo y cubrimiento en eventos internos, Medios Internos: Noticiero tv Punto de Encuentro, Noticiero radio Área de Encuentro, Carteleras, Intranet, Correos electrónicos, In Situ Radio y Señalización.  El siguiente es el reporte anual de los mensajes enviados a través de los diferentes canales internos: 2010: 551, 2011:410, 2012: 506; 2013: 565.</t>
  </si>
  <si>
    <t xml:space="preserve">Para la vigencia 2010 se participó en 4 mecanismos de integración fronteriza (comisiones de vecindad y comisiones mixtas) existentes con Ecuador, Panamá, Brasil, Perú, Argentina y Costa Rica como los más relevantes, en los cuales se dieron cumplimiento a compromisos institucionales de país y seformularon proyectos de cooperación técnica entre estos países y Colombia, permitiendo un intercambio de experiencias que lograron aportar a nuestros parques desde diferentes mecanismos de integración fronteriza. Hubo especial incidencia en los comentarios suministrados mediante informe por parte de Parques Nacionales Naturales de Colombia en escenarios como 1)UNESCO Patrimonio Mundial en el caso de PNN Katíos, 2) Comentarios en la  negociación sobre el Régimen Internacional de Acceso y Distribución de Beneficios derivados de la utilización de recursos genéticos, 3) la elaboración de comentarios para la reunión de Comisión de Vecinda Colombia -Panamá los cuales se tuvieron en cuenta en dicha comisión, solicitados desde Cancillería y MADS y la 4) Recepción oficial de la aprobación de la propuesta de Ecoturismo en Áreas Naturales Protegidas de la UAESPNN en asocio con el Ministerio de Comercio, Industria y Turismo para el Foro de Cooperación Asia del Este-América Latina 2011, FOCALAE/FEALAC.     
En la vigencia 2011 1) se delegó a Parques Nacionales Naturales de Colombia como la institución encargada de la Secretaría Pro Tempore y la Coordinación Técnica del Corredor Marino del Este Tropical, que es una iniciativa de cooperación regional para la conservación y uso sostenible de los recursos marinos en las 5 áreas núcleo: Parque Nacional y Reserva Marina Galápagos (Ecuador), Parque Nacional Isla del Coco (Costa Rica), Santuario de Fauna y Flora Malpelo, Parque Natural Nacional Gorgona (Colombia) y Parque Nacional Coiba (Panamá). 2)Se designó a Parques Nacionales Naturales de Colombia como Coordinador Regional del Programa de Capacitación por módulos e-learning para la implementación del Programa de Trabajo de Áreas Protegidas del Convenio sobre Diversidad Biológica y colaboración a través de Redparques para la participación de los sistemas nacionales de áreas protegidas de Latinoamérica. 3)Reconocimiento de la labor de Parques Nacionales como líder en la aplicación del Convenio sobre Diversidad Biológica y sus Planes y Programas a través del apoyo a las iniciativas regionales como la Visión Amazónica – incluyendo la dinamización de la alianza con la Organización del Tratado de Cooperación Amazónica - y como agencia de parques en América Latina con capacidad organizativa y liderazgo para incentivar la aplicación del Protocolo de Nagoya, así como por su gestión frente a la Iniciativa LifeWeb para impulsar diversos proyectos de cooperación. 4) Reconocimiento del Comité de Patrimonio Mundial al Estado Colombiano, representado por Parques Nacionales, por sus esfuerzos para garantizar la remoción del Parque Nacional Natural Los Katíos de la Lista de Sitios Patrimonio Mundial en Peligro. 
Respecto a la vigencia 2012 a nivel de mecanismos de integración fronteriza y posicionamiento 1)se realizaron los avances con la Comisión Intersectorial Nacional sobre Patrimonio Mundial para designación del PNN Chiribiquete como sitio PM los cuales fueron tenidos en cuenta para lo propio; así mismo 2)se posicionó a la entidad mediante los avances de los Sitios de Patrimonio Mundial de la UNESCO, 3) Solicitud de comentarios para la Conferencia de las Partes de la Convención Ramsar e 4) Incidencia en los aportes para los lineamientos en la construcción de un Plan de Acción en Pesca Ilegal con enfoque en áreas protegidas, SFF Malpelo e Isla del Coco.
Por último, en la vigencia 2013 se incidió en mecanismos de integración fronteriza en 1) Ejecución de la primera actividad del proyecto de Cooperación Sur-Sur en materia de participación social en el manejo de áreas protegidas, convocada por PNN, Bogotá y Riohacha con visita al PNN Flamencos, 2) 3 Reuniones de Mesa Nacional de Pesca Ilegal, convocada por la DIMAR con los insumos correspondientes por parte de PNN, 3) Reunión bilateral de Cónsules de Ecuador en Colombia con autoridades competentes en materia de ilícita actividad de pesca en Colombia, convocada por el Ministerio de Relaciones Exteriores, 4) IV Reunión bilateral con Ecuador en materia de Pesca Ilegal, convocada por Ministerio de Relaciones Exteriores, 5) Comité Directivo de la Comisión Mundial de Áreas Protegidas de la UICN donde se presentaron los resultados de la gestión realizada en el marco de la comisión y coordinar los compromisos futuros en la región SUR, así como participar en la planeación de las líneas estratégicas del Congreso Mundial de Parques a celebrarse en el 2014, junto con la estrategia de comunicación y difusión de este evento para incrementar la asistencia  de directivos y entidades gubernamentales y no gubernamentales. 6)Participación como oferentes de cooperación técnica al Instituto Forestal de Conservación de Honduras en la V Reunión Oficial de la Comisión Mixta de Cooperación Técnica y Científica entre Colombia y Honduras, convocada por el Ministerio de Relaciones Exteriores y la Agencia Presidencial para la Cooperación Internacional,7) Reunión seguimiento y posicionamiento de temas de PNN en la Organización del Tratado de Cooperación Amazónica, OTCA, con el MRE y el MADS. 8) Visita a Panamá para la socialización del proceso de la Comisión Nacional del CMAR en Colombia el 15 de abril de 2013, cuyo objetivo se centró en proponer la reactivación de la Comisión Nacional de Panamá, mostrando ejemplo del proceso y funcionamiento que ha llevado a cabo Colombia en la conformación del Comité Técnico Nacional con sus propios actores. 9) Participación en las sesiones del Comité Suramericano de UICN con insumos de PNN, 10)Taller informativo con las entidades involucradas en la Ampliación de la Zona Marina Especialmente Sensible del SFF de Malpelo, en el marco de la Organización Marina Internacional. 11) V Reunión del Grupo de Trabajo Proyecto Oceans 5 en la Secretaria Ejecutiva de la Comisión Colombiana del Océano donde se presentó la propuesta de Parques Nacionales Naturales para participar de manera ordenada en dicho proyecto, 12) Reunión Subgrupo Regimen Simplificado Pesca Ilegal con Ecuador en el Ministerio de Relaciones Exteriores, 13) Reunión Bilateral de Viceministras de Ambiente entre Ecuador y Colombia, en el marco de la Comisión de Vecindad Ecuador-Colombia cuyo objetivo fue sustentar el Plan de Acción Bilateral de Áreas Protegidas.14) II actividad de la Comisión Mixta con Argentina, llevada a cabo en Argentina,  15) Seguimiento a la VI Reunión de Pesca Ilegal Colombia y Ecuador y 16) Seguimiento a la Comisión de Vecindad Colombo-Brasilera. 17) Seguimiento a la Reunión bilateral cerrada a sancionatorios con el tema de pesca ilegal en SFF Malpelo y 18) II actividad de la Comisión Mixta con Uruguay, llevada a cabo en Montevideo, Uruguay. (21) Reunión conjunta del Foro Mundial de Líderes de Áreas Protegidas y de los Líderes de los Streams del Congreso Mundial de Parques, con el fin de establecer el panorama e introducir una visión del Congreso Mundial de Parques de 2014 al Foro Mundial y a los líderes de los streams. (22) Reuniones alto nivel autoridades ambientales y Cancillería sobre CMAR, cuya finalidad fue  esclarecer la posición de Colombia frente a la propuesta de Ecuador y acordar el contenido de la posible contrapropuesta y/o acciones con Costa Rica y Panamá. (23) Asistencia 17a Reunión del Órgano Subsidiario de Asesoramiento Técnico, Científico y Tecnológico del Convenio sobre Diversidad Biológica - SBSTTA, donde se asesoró y acompañó a la delegación de Colombia en los temas relacionados con la actividad propia de Parques. (24)  Taller Regional de los Grupos de Trabajo del CMAR,  donde se estableció un plan de acción para los grupos de trabajo consolidando el trabajo en redes. (25)  Comisión Intersectorial Nacional de Patrimonio Mundial, cuya finalidad fue hacer el seguimiento a los compromisos de la pasada reunión así como acordar los próximos pasos y necesidades frente a la candidatura de nuevos sitios Patrimonio Mundial. (26) Mesa de donantes de LifeWeb-Redparques para la Visión Amazónica, Paracas Perú, donde  se mostro el progreso en la implementación del Plan de Trabajo sobre Áreas Protegidas del CDB y el Plan Estratégico para la Biodiversidad 2011-2020 en el bioma amazónico y se identificó las oportunidades de cooperación que complementen las de los actores institucionales en el marco del Plan de Acción de la Visión de Conservación en el Bioma Amazónico. (27) Participación en el Taller Regional: Sistemas Nacionales de Áreas Protegidas en los Países Miembros de la OTCA. Programa de Áreas Protegidas ARPA y Oportunidades de Cooperación. (28) Desarrollo de actividad No.4 Proyecto de Comisión Mixta con Argentina, APN de Argentina en PNN de Colombia. (29) Reunión de PNN (DIG, GAIC, SGM y SSNA) con Delegado de Alto Nivel de la Universidad de las Palmas de las Islas Canarias para expresión de interés para formalizar un Acuerdo de Cooperación Técnica entre las Partes en Turismo, Medio Ambiente y Desarrollo Sostenible. (30 )Reunión de Alto Nivel de PNN (DIG y GAIC) con Coordinador GIZ-Iniciativa Trinacional. (31) Participación en la IV Reunión de la Comisión Mixta con Uruguay, en los temas ambientales de Áreas Protegidas.(32) Participación en el II Gabinete Ministerial y II Encuentro Presidencial entre Ecuador y Colombia.
Nota aclaratoria: En la vigencia se ha superado la meta anual dada la  gestión de Cancillería frente al tema de Pesca Ilegal con Ecuador. 
</t>
  </si>
  <si>
    <t>Falta evidencia: Corresponde a la Fuente de datos: Matriz de seguimiento a compromisos de acuerdos internacionales
No es clara la incidencia en todos los eventos citados, es posible que se trate del enfoque de la redacción, revisar.</t>
  </si>
  <si>
    <r>
      <t xml:space="preserve">Falta evidencia de OAJ: corresponde a los medios de verificación d ela Hoja Metodológica: </t>
    </r>
    <r>
      <rPr>
        <i/>
        <sz val="12"/>
        <rFont val="Calibri"/>
        <family val="2"/>
      </rPr>
      <t>Observaciones a proyectos normativos (oficios, actas de reunión, correos electronicos), conceptos, propuestas de proyectos normativos.</t>
    </r>
  </si>
  <si>
    <r>
      <t xml:space="preserve">Falta evidencia de OAJ: corresponde a los medios de verificación d ela Hoja Metodológica: </t>
    </r>
    <r>
      <rPr>
        <i/>
        <sz val="12"/>
        <rFont val="Calibri"/>
        <family val="2"/>
      </rPr>
      <t>Actos administrativos de la Dirección General - Ministerio de Ambiente y Desarrollo Sostenible</t>
    </r>
  </si>
  <si>
    <r>
      <t xml:space="preserve">Falta evidencia: corresponde a los medios de verificación d ela Hoja Metodológica: </t>
    </r>
    <r>
      <rPr>
        <i/>
        <sz val="12"/>
        <rFont val="Calibri"/>
        <family val="2"/>
      </rPr>
      <t>Documento con Propuesta de Proyecto de Ley y Ley sancionada</t>
    </r>
  </si>
  <si>
    <t>OBSERVACIONES OAP
5 de mayo sobre respuesta recibida</t>
  </si>
  <si>
    <t>La Oficina Aseora  Jurídica ha elaborado las siguientes Resoluciones  que regula  el manejo al interior de lasáreas protegidas y dinamiza los procesos a su cargo como por ejemplo :
1.  Resolución No. 0238 de 2013, Por medio de la cual  regula la actividad ecoturística.
2.- RESOLUCIÓN No. 245 de 2012, Derechos de Ingresos .
3.- Resolución No. 163 del 2012 Por medio del cual se adopta el Manual de Cobro Coactivo. 
Pendientes gestionados en el marco de la Meta: 1. Reforma al Decreto 622 de 1977, 2. Ley del Sistema Nacional de Áreas Protegidas que oriente la gestión del SINAP, 3. reglamentación de zonas amortiguadoras</t>
  </si>
  <si>
    <r>
      <t xml:space="preserve">Avance
Descriptivo del Resultado
</t>
    </r>
    <r>
      <rPr>
        <sz val="12"/>
        <rFont val="Calibri"/>
        <family val="2"/>
      </rPr>
      <t>(Recibido de los responsables de las Hojas Metodológicas)</t>
    </r>
  </si>
  <si>
    <t>Sin resolver observaciones anteriores, pues no se recibe respuesta
El avance descriptivo de 2013 no da cuenta del avance conreto en el indicador del PAI</t>
  </si>
  <si>
    <t>POA 2014</t>
  </si>
  <si>
    <t>Se recibe respuesta el 7 de mayo, falta reporte descriptivo que corresponda a la incidencia en Instrumentos según la Hoja Metodológica.
En la Hoja Metodológica se establece al GGIS como responsable del seguimiento, se requiere realizar el cambio oficial para que la responsabilidad pase al GPM.</t>
  </si>
  <si>
    <t>Con relación al tema de Planes de Desarrollo, se evaluó la incidencia de Parques Nacionales en la formulación de nueve (9) Planes  de Desarrollo Departamentales: Amazonas, Caquetá, Putumayo, Guainía, Guaviare, Vaupés, Santander, Norte de Santander y Arauca. Al respecto se concluyó que cuatro de estos planes posiciono el tema de áreas protegidas y se proponen estrategias de intervención en temas de saneamiento, reubicación, ordenamiento territorial, sistemas de áreas protegidas entre otros. El análisis se remitió a las Territoriales Andes Nororientales y Amazonía con recomendaciones y alertas a tener en cuenta en la gestión.
El SPNN esta en 30 departamentos, 220 municipios y tiene relación con la jurisdicción de 30 autoridades ambientales regionales y 30 Departamentos. De estos, reportamos que durante la vigencia 2013 trabajamos 
32,14% Departamentos 
14,18% Municipios 
 44,83% CARs)</t>
  </si>
  <si>
    <t>Reporte acumulado con Corte a 
31 Dic 2013</t>
  </si>
  <si>
    <t>% Avance
(Reporte/Meta)</t>
  </si>
  <si>
    <t>El reporte de 2013 no permite verificar cuantos planes están firmados, se cuenta con una pestaña incluida por la OAP por verificar: A 2013 se han firmado en total 10 Planes de trabajo con INGEOMINAS, UPME, Min. Transporte, Fondo Biocomercio, ANM, ANH, ANLA, Convenio 020 - Buenas Prácticas para zonas de influencia (ANH, ANLA, ICONTEC, CAR), Procuraduria – Contraloria, Viceministerio de Infraestructura del Ministerio de Transporte; y 5 5 agendas interministeriales con MinAgricultura, Infraestructura, MinComercio, MinMinas y Energia, MinTransporte,</t>
  </si>
  <si>
    <t>Falta avance descriptivo, pues en POA 2013 no se da cuenta de a qué corresponde el % actores, ver anexo de hoja metodológica.
En POA 2013 se encuentra un reporte a DIC de 100%, se incluye pero queda por validar con el reporte recibido en el balance el 7 de mayo, donde se menciona que el reporte enviado por el GGIS son: 
2011:53%
2012: 87.8%
2013: 82,8%</t>
  </si>
  <si>
    <t>No se recibe el anexo de cálculo de la Hoja Metodológica, se recibe reporte de gestión que no permite verificar el reporte del indicador en 12. La meta en POA 2014 sigue siengo 9 aún cuando se reporta ya haber llegado a 12 en diciembre de 2013.</t>
  </si>
  <si>
    <t>Se corrige el avance que estaba errado</t>
  </si>
  <si>
    <t>CONTENIDO DEL PET</t>
  </si>
  <si>
    <t>PESO %</t>
  </si>
  <si>
    <r>
      <t>2013 (</t>
    </r>
    <r>
      <rPr>
        <sz val="11"/>
        <color indexed="17"/>
        <rFont val="Calibri"/>
        <family val="2"/>
      </rPr>
      <t>Acumula 2012</t>
    </r>
    <r>
      <rPr>
        <sz val="10"/>
        <color rgb="FF000000"/>
        <rFont val="Arial"/>
        <family val="2"/>
      </rPr>
      <t>)</t>
    </r>
  </si>
  <si>
    <r>
      <rPr>
        <sz val="11"/>
        <color indexed="30"/>
        <rFont val="Calibri"/>
        <family val="2"/>
      </rPr>
      <t>2014</t>
    </r>
    <r>
      <rPr>
        <sz val="10"/>
        <color rgb="FF000000"/>
        <rFont val="Arial"/>
        <family val="2"/>
      </rPr>
      <t xml:space="preserve"> (</t>
    </r>
    <r>
      <rPr>
        <sz val="11"/>
        <color indexed="17"/>
        <rFont val="Calibri"/>
        <family val="2"/>
      </rPr>
      <t>Acumula 2012-</t>
    </r>
    <r>
      <rPr>
        <sz val="11"/>
        <rFont val="Calibri"/>
        <family val="2"/>
      </rPr>
      <t>2013)</t>
    </r>
  </si>
  <si>
    <r>
      <t>1.</t>
    </r>
    <r>
      <rPr>
        <sz val="10.5"/>
        <color indexed="8"/>
        <rFont val="Perpetua"/>
        <family val="1"/>
      </rPr>
      <t> </t>
    </r>
    <r>
      <rPr>
        <sz val="10"/>
        <color indexed="8"/>
        <rFont val="Perpetua"/>
        <family val="1"/>
      </rPr>
      <t xml:space="preserve">Presentación </t>
    </r>
  </si>
  <si>
    <r>
      <t>2.</t>
    </r>
    <r>
      <rPr>
        <sz val="10.5"/>
        <color indexed="8"/>
        <rFont val="Perpetua"/>
        <family val="1"/>
      </rPr>
      <t> </t>
    </r>
    <r>
      <rPr>
        <sz val="10"/>
        <color indexed="8"/>
        <rFont val="Perpetua"/>
        <family val="1"/>
      </rPr>
      <t xml:space="preserve">Marco conceptual </t>
    </r>
  </si>
  <si>
    <r>
      <t>3.</t>
    </r>
    <r>
      <rPr>
        <sz val="10.5"/>
        <color indexed="8"/>
        <rFont val="Perpetua"/>
        <family val="1"/>
      </rPr>
      <t> </t>
    </r>
    <r>
      <rPr>
        <sz val="10"/>
        <color indexed="8"/>
        <rFont val="Perpetua"/>
        <family val="1"/>
      </rPr>
      <t xml:space="preserve">Contexto Regional </t>
    </r>
  </si>
  <si>
    <r>
      <t>4.</t>
    </r>
    <r>
      <rPr>
        <sz val="10.5"/>
        <color indexed="8"/>
        <rFont val="Perpetua"/>
        <family val="1"/>
      </rPr>
      <t> </t>
    </r>
    <r>
      <rPr>
        <sz val="10"/>
        <color indexed="8"/>
        <rFont val="Perpetua"/>
        <family val="1"/>
      </rPr>
      <t>Visión</t>
    </r>
  </si>
  <si>
    <r>
      <t>5.</t>
    </r>
    <r>
      <rPr>
        <sz val="10.5"/>
        <color indexed="8"/>
        <rFont val="Perpetua"/>
        <family val="1"/>
      </rPr>
      <t> </t>
    </r>
    <r>
      <rPr>
        <sz val="10"/>
        <color indexed="8"/>
        <rFont val="Perpetua"/>
        <family val="1"/>
      </rPr>
      <t>Líneas estratégicas</t>
    </r>
  </si>
  <si>
    <t xml:space="preserve">5.1. </t>
  </si>
  <si>
    <t>Descripción Temática</t>
  </si>
  <si>
    <t xml:space="preserve">5.2. </t>
  </si>
  <si>
    <t>Proyección de la Región</t>
  </si>
  <si>
    <t>5.2.1.</t>
  </si>
  <si>
    <t>Objetivos Estratégicos</t>
  </si>
  <si>
    <t>5.2.1.1.</t>
  </si>
  <si>
    <t xml:space="preserve">Indicadores de impacto </t>
  </si>
  <si>
    <t>5.2.2.</t>
  </si>
  <si>
    <t>Objetivos de Gestión</t>
  </si>
  <si>
    <t>5.2.2.1</t>
  </si>
  <si>
    <t xml:space="preserve">Indicadores de Resultado </t>
  </si>
  <si>
    <t>5.2.3.</t>
  </si>
  <si>
    <t>Actividades</t>
  </si>
  <si>
    <t>5.2.3.1.</t>
  </si>
  <si>
    <t>Productos</t>
  </si>
  <si>
    <r>
      <t>6.</t>
    </r>
    <r>
      <rPr>
        <sz val="10.5"/>
        <color indexed="8"/>
        <rFont val="Perpetua"/>
        <family val="1"/>
      </rPr>
      <t> </t>
    </r>
    <r>
      <rPr>
        <sz val="10"/>
        <color indexed="8"/>
        <rFont val="Perpetua"/>
        <family val="1"/>
      </rPr>
      <t>Matriz del PET (</t>
    </r>
    <r>
      <rPr>
        <sz val="10"/>
        <color indexed="10"/>
        <rFont val="Perpetua"/>
        <family val="1"/>
      </rPr>
      <t>Anexo</t>
    </r>
    <r>
      <rPr>
        <sz val="10"/>
        <color indexed="8"/>
        <rFont val="Perpetua"/>
        <family val="1"/>
      </rPr>
      <t>)</t>
    </r>
  </si>
  <si>
    <r>
      <t>7.</t>
    </r>
    <r>
      <rPr>
        <sz val="10.5"/>
        <color indexed="8"/>
        <rFont val="Perpetua"/>
        <family val="1"/>
      </rPr>
      <t> </t>
    </r>
    <r>
      <rPr>
        <sz val="10"/>
        <color indexed="10"/>
        <rFont val="Perpetua"/>
        <family val="1"/>
      </rPr>
      <t>Mecanismos de seguimiento</t>
    </r>
  </si>
  <si>
    <t>En tabla 2013 se acumula en verde los resultados de 2012</t>
  </si>
  <si>
    <t>Promedio de avance</t>
  </si>
  <si>
    <t>Meta programada 2013</t>
  </si>
  <si>
    <t>Meta programada 2014</t>
  </si>
  <si>
    <t>Seguimiento a Marzo 31 de 2014</t>
  </si>
  <si>
    <t>Seguimiento a Junio 30 de 2014</t>
  </si>
  <si>
    <t>Oso Andino</t>
  </si>
  <si>
    <t>Tortuga Charapa</t>
  </si>
  <si>
    <t>Danta de alta montaña</t>
  </si>
  <si>
    <t>3.1.1.2  Una (1) Especie o ensamble  o grupo de especie definido como objeto de conservacion del sistema de PNN mantiene poblaciones viables en áreas del sistema y sus zonas de influencia</t>
  </si>
  <si>
    <t>Meta a 2019</t>
  </si>
  <si>
    <t>Indicador</t>
  </si>
  <si>
    <t>Porcentaje de ecosistemas (biomas) que tienen presión por uso y aprovechamiento  que han mejorado su condición de estado</t>
  </si>
  <si>
    <t>Porcentaje de avance en la participación de procesos de ordenamiento regional de los recursos hidrobiológicos y pesqueros, en las áreas priorizadas del sistema, incorporando e implementando acciones para la conservación del  Sistema de Parques.</t>
  </si>
  <si>
    <t>3.2.4.2    100% de las areas del sistema priorizadas en el 2010,  hacen parte de procesos de ordenamiento regional de los recursos hidrobiologicos y pesqueros, incorporando e implementando  acciones para la conservacion del SPNN.</t>
  </si>
  <si>
    <t>3.2.4.3   Disminuir en un 50% del número de unidades económicas de pesca que afectan las áreas del sistema de PNN</t>
  </si>
  <si>
    <t>Porcentaje de disminución de las  unidades económicas de pesca que afectan las áreas del sistema de PNN</t>
  </si>
  <si>
    <t>No. de especies o ensamble o grupo de especies definido como objeto de conservación del sistema mantiene poblaciones estables en cuanto al tamaño y distribución en Parques Nacionales Naturales</t>
  </si>
  <si>
    <t xml:space="preserve">Porcentaje de Áreas Protegidas implementando el ecoturismo como estrategia de conservación y desarrollando un monitoreo de impactos asociados a la actividad. </t>
  </si>
  <si>
    <t xml:space="preserve">3.2.4.6    100% de áreas con vocación ecoturística han mantenido o mejorado el estado de conservación de sus VOC a través de la implementación de planes de uso público </t>
  </si>
  <si>
    <t>Porcentaje de instrumentos de politica y normativos propuestos y gestionados</t>
  </si>
  <si>
    <t>Número de instrumentos normativos expedidos</t>
  </si>
  <si>
    <t>Porcentaje de avance en el desarrollo e implementación de un sistema de categorías de manejo de áreas protegidas del SINAP</t>
  </si>
  <si>
    <t>Porcentaje de las hectáreas ocupadas al 2010 y priorizadas, tienen implementadas estrategias asociadas a temas de ocupación, uso y tenencia</t>
  </si>
  <si>
    <t>Porcentaje de avance de los componentes necesarios para el diseño e implementación de un sistema de Información interoperable.</t>
  </si>
  <si>
    <t>Numero de Instancias de Política Gubernamental a nivel nacional que incorporan y desarrollan temas relacionados con la planificación y conservación del SPNN</t>
  </si>
  <si>
    <t>1.1.1.2 Cinco (5) instancias de política gubernamental al nivel nacional, incorporan y desarrollan temas relacionados con la planificación y conservación del Sistema de Parques Nacionales Naturales</t>
  </si>
  <si>
    <t>Número de Subsistemas de SINAP, regionales y temáticos que cumplen las características asociadas a un sistema completo.</t>
  </si>
  <si>
    <t>Porcentaje de estudios de identificación de sitios prioritarios requeridos e identificados a escala nacional, regional y local, articulados y disponibles para consulta a través de un mecanismo nacional.</t>
  </si>
  <si>
    <t>Porcentaje de unidades de análisis representadas en el Sistema de Parques Nacionales Naturales</t>
  </si>
  <si>
    <t>Porcentaje de avance en la gestión ante las entidades competentes de una propuesta de estructura organizacional  que responda a las necesidades del sistema</t>
  </si>
  <si>
    <t>Porcentaje del talento humano del SPNN haciendo uso de los canales de comunicación interna con el fin de informar y ser informado</t>
  </si>
  <si>
    <t>Listado maestro de documentos</t>
  </si>
  <si>
    <t>SPI, Reportes trimestrales, Informes semestrales</t>
  </si>
  <si>
    <r>
      <t>Proceso de socialización</t>
    </r>
    <r>
      <rPr>
        <sz val="11"/>
        <color indexed="10"/>
        <rFont val="Calibri"/>
        <family val="2"/>
      </rPr>
      <t xml:space="preserve"> </t>
    </r>
    <r>
      <rPr>
        <sz val="11"/>
        <rFont val="Calibri"/>
        <family val="2"/>
      </rPr>
      <t>para la formulación y seguimiento de proyectos y mejora continua.</t>
    </r>
  </si>
  <si>
    <t>Sobrepasa programaciòn</t>
  </si>
  <si>
    <t>Julio de 2014</t>
  </si>
  <si>
    <t xml:space="preserve">SEGUIMIENTO INDICADORES COMPLEMENTARIOS </t>
  </si>
  <si>
    <t>Código: DE_FO_09</t>
  </si>
  <si>
    <t>Versión: 2</t>
  </si>
  <si>
    <t>Fecha: 12/12/2013</t>
  </si>
  <si>
    <t>Nombre del Indicador</t>
  </si>
  <si>
    <t>Proceso</t>
  </si>
  <si>
    <t>Tipo de Indicador</t>
  </si>
  <si>
    <t xml:space="preserve">Peridiocidad </t>
  </si>
  <si>
    <t xml:space="preserve">Meta Anual </t>
  </si>
  <si>
    <t>Enr</t>
  </si>
  <si>
    <t>Feb</t>
  </si>
  <si>
    <t>Mar</t>
  </si>
  <si>
    <t>Abr</t>
  </si>
  <si>
    <t>May</t>
  </si>
  <si>
    <t>Jun</t>
  </si>
  <si>
    <t>Jul</t>
  </si>
  <si>
    <t>Agto</t>
  </si>
  <si>
    <t>Sept</t>
  </si>
  <si>
    <t>Oct</t>
  </si>
  <si>
    <t xml:space="preserve">Nov </t>
  </si>
  <si>
    <t>Dic</t>
  </si>
  <si>
    <t>Promedio Indicador</t>
  </si>
  <si>
    <t xml:space="preserve">Fecha de Seguimiento </t>
  </si>
  <si>
    <t xml:space="preserve">Seguimiento y análisis 
I Trimestre </t>
  </si>
  <si>
    <t xml:space="preserve">Seguimiento y análisis 
II Trimestre </t>
  </si>
  <si>
    <t xml:space="preserve">Seguimiento y análisis 
III Trimestre </t>
  </si>
  <si>
    <t xml:space="preserve">Seguimiento y análisis
IV Trimestre </t>
  </si>
  <si>
    <t>N/A  Por que el cálculo es semestral</t>
  </si>
  <si>
    <t xml:space="preserve">La meta definida para el indicador se esta cumpliendo según lo planeado, lo cual evidencia que la ejecucion del plan de compras se esta realizando conforme a lo definido en la planeacion financiera de la entidad. </t>
  </si>
  <si>
    <t>Se recibieron 212 peticiones ingresadas al Sistema de Parques Nacionales Naturales, dentro de estas se denota como caso relevante las peticiones consulta, dentro de las cuales las más frecuentres son; la solicitud de información de ingreso a Parques Nacionales Naturales e información sobre la gestión de Parques en los diferentes niveles de procesos administrativos, técnicos y de operación.
Dentro de los comentarios recibidos en las diferentes áreas protegidas, la petición con mayor porcentaje es el Derecho de Petición, el cual se describe dentro del análisis de Solicitud de Información, las cuales representan un 49% sobre el total, destacándose comentarios como lo son información de ecoturismo, acceso a los parques, guardaparques voluntarios, tarifas. Respecto a las quejas, las cuales representan un 13% del total, se reflejan aquellas relacionadas con tarifas de ingreso costosas, estado de los senderos y basuras.
La Dirección Territorial que más presenta peticiones de los usuarios es la Dirección Territorial Andes Occidentales, en donde se puede destacar los comentarios para el PNN Los Nevados respecto a solicitudes de información en general y a felicitaciones; de igual forma le continua el Nivel Central en donde el canal por el cual se reciben más casos, es por el Administrador WEB de la página de Parques, destacando los casos de solicitudes de información en general de parques y quejas referentes a las vivencias en las visitas a las áreas protegidas y las tarifas que se cobran.</t>
  </si>
  <si>
    <t>Se recibieron 265 peticiones, las cuales fueron ingresadas por los diferentes medios correo electrónico, página web, formato impreso, buzón de peticiones en las Áreas Protegidas, Direcciones Territoriales y Nivel Central.
Dentro de los comentarios recibidos en las diferentes áreas protegidas, la petición con mayor porcentaje es  la Solicitud de Información que representa un 65% sobre el total, dentro de los requerimientos de información que realizan los usurios se puede describir los relacionados con ecoturismo, ingreso a los parques, tarifas. En cuanto al tipo de petición, Queja con un 21% del total, se reflejan comentarios relacionados con el servicio de guías, las tarifas de ingreso, estado de senderos.
La Dirección Territorial que continua presentando mayor número de peticiones es la Dirección Territorial Andes Occidentales con un 52%, destacándose aún el PNN Los Nevados con las solicitudes de información en general del Área Protegida.
 El 5% que no se respondió oportunamente corresponde a 13 peticiones las cuales por motivos de información pendiente o vistos de revisión no se les dio tramite oportuno. Conforme a lo anterior se ha socializado el instructivo nuevamente a los Líderes de Calidad indicando la importancia del cumplimiento en tiempos de respuesta para que así lo divulguen en las Áreas Protegidas.</t>
  </si>
  <si>
    <t>El porcentaje acumulado corresponde a lo comprometido del presupuesto FONAM y Gobierno Nacional, para los compromisos que cubren el total de la vigencia 2014, como por ejemplo el servicio de vigilancia, servicio de aseo y cafeteria, contratos de prestacion de servicios de toda la vigencia 2014. El resultado generado es bueno por cuanto la meta al final de la vigencia es 100% y para este primer trimestre ya se ejectuó la mitad</t>
  </si>
  <si>
    <t xml:space="preserve">La ejecución corresponde a los compromisos que cubren el total de la vigencia 2014, como por ejemplo el servicio de vigilancia, servicio de aseo y cafeteria, contratos de prestacion de servicios de toda la vigencia 2014.  El resultado se encuentra entre el rango aceptable teniendo en cuenta que corresponde al acumulado del primer semestre, lo cual proyecta que la meta establecida del 100% para el final de la vigencia se puede cumplir. </t>
  </si>
  <si>
    <t>Dentro del primer trimestre atendieron la mayoría de las solicitudes superando los esperado dentro del indicador. El porcentaje restante no fue atendido dentro del tiempo debido factores que generaron retraso en los mismos, es así que en los siguientes casos: "equipo sin acceso a red" de la Dirección Territorial Caribe tuvo retraso debido a la migración al nuevo dominio y las consecuencias de ello donde se reportó un caso insatisfactorio. Una vez superado el tema de la migración se espera continuar en normal y oportuna atención a los servicios de soporte. Otra diferencia significativa se encontró en la Dirección Territorial Andes Occidentales donde los casos evaluados y reportados como insatisfechos se reevaluaron con los usuarios y manifestaron haber respondido que no recordaban el caso. En adelante, con la implementación de la mesa de ayuda GLPI para todos los usuarios se tendrá un seguimiento y aprobación por parte del usuario garantizando así un seguimiento efectivo a cada uno de estos.</t>
  </si>
  <si>
    <t>El resultado del indicador para este trimestre se encuentra en el nivel satisfactorio. El 1% registrado como no satisfactorio corresponde en el mes de abril a DTAM tres soportes uno de la DT y  los otros dos estaban pendientes a resolversen posterior a la migración que se realizó en Mayo, estos ya fueron resueltos. En el mes de mayo y junio corresponde  a DTCA por soportes que fueron resueltos pero los usuarios no lo han cerrado en el GLPI, para lo cual ya se hizo la respectiva solicitud.</t>
  </si>
  <si>
    <t xml:space="preserve">El resultado del indicador es satisfactorio teniendo en cuenta que la meta anual es 100%.
En el nivel central se están gestionando la contratación para realizar el proximo mantenimiento, a la fecha no se cuenta con el mismo por cuanto los proveedores ofrecen valores que superan el presupuesto asignado.
La Direccion Territorial Pacifico, tiene un contrato de mantenimiento de equipos de computo para los Parques: Utria, Sanquianga, Farallones, Uramba, SFF Malpelo y la DTPA, para realizar dos mantenimientos preventivos y correctivos, de los cuales ya se ha realizado el primero y el ultimo está programado para el mes de noviembre de esta vigencia.
Se tienen programados 2 mantenimientos para la vigencia 2014, teniendo en cuenta la incidencia de la UPS, se detuvo el proceso para avanzar en UPS y reducir el presupuesto de Mto Equipos de Computo, sin embargo se buscara la forma que se pueda adicionar presupuesto para contar con la programación, de lo contrario se efectuara (1) Mto.
</t>
  </si>
  <si>
    <t>Indicadores oficiales PAI</t>
  </si>
  <si>
    <t>EJECUCIÓN FÍSICA TRIMESTRAL</t>
  </si>
  <si>
    <t>Trimestre</t>
  </si>
  <si>
    <t>Verde</t>
  </si>
  <si>
    <t>Amarillo</t>
  </si>
  <si>
    <t>I</t>
  </si>
  <si>
    <t>x≥20%</t>
  </si>
  <si>
    <t>20%&lt;x&gt;10%</t>
  </si>
  <si>
    <t>x≤10%</t>
  </si>
  <si>
    <t xml:space="preserve">II </t>
  </si>
  <si>
    <t xml:space="preserve">x≥40% </t>
  </si>
  <si>
    <t>40%&lt;x&gt;20%</t>
  </si>
  <si>
    <t>x≤20%</t>
  </si>
  <si>
    <t>III</t>
  </si>
  <si>
    <t>x≥65%</t>
  </si>
  <si>
    <t>65%&lt;x&gt;40%</t>
  </si>
  <si>
    <t xml:space="preserve">x≤40% </t>
  </si>
  <si>
    <t>IV</t>
  </si>
  <si>
    <t>Semáforo de avance en cuatrienio</t>
  </si>
  <si>
    <t>Número de servicios ambientales con instrumentos para su valoración, negociación y reconocimiento ajustados e implementados en las áreas protegidas del sistema identificadas como potenciales a partir del diagnóstico realizado en 2011</t>
  </si>
  <si>
    <t>Responsable</t>
  </si>
  <si>
    <t>GCEA</t>
  </si>
  <si>
    <t>% de avance en la cualificación y cuantificación de las presiones por el aprovechamiento del recurso hídrico en las áreas protegidas que conforman el SPNN</t>
  </si>
  <si>
    <t>% de presiones para el SPNN, originadas por infracciones ambientales, que son intervenidas mediante el ejercicio efectivo de la función sancionatoria y/o a través de procesos penales</t>
  </si>
  <si>
    <t>% de avance en la implementación del Sistema de Planeación Institucional</t>
  </si>
  <si>
    <t>% de áreas protegidas del SPNN con planes de contingencia para la gestion del riesgo generado por el ejercicio de la autoridad ambiental.</t>
  </si>
  <si>
    <t>% de los planes de contingencia que responden a las amenazas priorizadas identificadas en las áreas del SPNN y articulados con las instancias de coordinación correspondientes</t>
  </si>
  <si>
    <t>% de áreas del SPNN con planes de emergencia articulados con las instancias de coordinación correspondientes</t>
  </si>
  <si>
    <t>% de  avance en la implementación de los programas de capacitación definidos en el Plan Institucional de Capacitación de la entidad</t>
  </si>
  <si>
    <t xml:space="preserve">% de avance en la implementación del programa de bienestar </t>
  </si>
  <si>
    <t>Porcentaje  de entidades territoriales y Autoridades Ambientales que reconocen e incorporan  las áreas protegidas del Sistema de Parques Nacionales Naturales en al menos un (1) instrumento de planeación y ordenamiento</t>
  </si>
  <si>
    <t xml:space="preserve">% de actores sociales e institucionales estratégicos participando en instancias operativas del SINAP. </t>
  </si>
  <si>
    <t>% de áreas protegidas del SINAP se encuentran en el Registro Único Nacional de Áreas Protegidas RUNAP</t>
  </si>
  <si>
    <t>N° de Instancias de Política Gubernamental a nivel nacional que incorporan y desarrollan temas relacionados con la planificación y conservación del SPNN</t>
  </si>
  <si>
    <t>% de disminución de la brecha financiera de acuerdo con el plan financiero de fuentes, usos y recursos de la entidad</t>
  </si>
  <si>
    <t>Meta a 2016</t>
  </si>
  <si>
    <t>Número de resguardos indígenas traslapados con las areas del SPNN con planes especiales de manejo suscritos y en implementacion.</t>
  </si>
  <si>
    <t>Número de comunidades de grupos étnicos que hacen uso regular o permanente de las areas del SPNN con acuerdos suscritos y en implementación.</t>
  </si>
  <si>
    <t>Porcentaje de áreas que implementan procesos educativos en lo formal e informal, en el marco de la Estrategia Nacional de Educación Ambiental.</t>
  </si>
  <si>
    <t>% de avance de los Programas de manejo de valores objeto de conservación definidos para el sistema a nivel de especie, adoptados e implementados en el SPNN.</t>
  </si>
  <si>
    <t>Porcentaje de especies invasoras para el SPNN priorizadas en el 2010, con planes de acción que permitan disminuir la presión a los valores objetos de conservación</t>
  </si>
  <si>
    <t xml:space="preserve">
% de los subsistemas regionales del SINAP identifican la estructura ecologica principal de su región, con las áreas del SPNN como nucleo</t>
  </si>
  <si>
    <t>Porcentaje de la población que habita en las 6 ciudades capitales en donde se ubican las Direcciones Territoriales y el Nivel Central, informadas sobre el SPNN y los bienes y servicios ambientales del mismo, en el marco de la medición anual de medios</t>
  </si>
  <si>
    <t>Número de Areas Protegidas implementando procesos de comunicación comunitaria</t>
  </si>
  <si>
    <t>No de eventos de carácter internacional de alto nivel, en los cuales se incide en términos de negociación, posicionando la gestión del SPNN</t>
  </si>
  <si>
    <t>Porcentaje de contratos liquidados oportunamente.</t>
  </si>
  <si>
    <t xml:space="preserve">Semestral </t>
  </si>
  <si>
    <t xml:space="preserve">Trimestral </t>
  </si>
  <si>
    <t xml:space="preserve">Mensual </t>
  </si>
  <si>
    <t>GPC</t>
  </si>
  <si>
    <t xml:space="preserve">PROMEDIO PROCESOS </t>
  </si>
  <si>
    <t>Total general</t>
  </si>
  <si>
    <t>TIPO</t>
  </si>
  <si>
    <t>Objetivo de calidad</t>
  </si>
  <si>
    <t>Tipo de indicador</t>
  </si>
  <si>
    <t>Nombre del IndIcador</t>
  </si>
  <si>
    <t xml:space="preserve">Resultado acumulado </t>
  </si>
  <si>
    <t xml:space="preserve">Porcentaje de avance </t>
  </si>
  <si>
    <t>Subprograma</t>
  </si>
  <si>
    <t xml:space="preserve">4. Mejorar la gestión de los procesos misionales reflejada en el cumplimiento del propósito de conservar, promover  y  proteger el patrimonio natural y cultural de las áreas del SPNN y los servicios ecosistémicos que éstas proveen. </t>
  </si>
  <si>
    <t>%  de entidades territoriales y Autoridades Ambientales que reconocen e incorporan  las áreas protegidas del Sistema de Parques Nacionales Naturales en al menos un (1) instrumento de planeación y ordenamiento</t>
  </si>
  <si>
    <t xml:space="preserve">1.1.1 
</t>
  </si>
  <si>
    <t>3. Incrementar el nivel de cumplimiento de las metas planificadas  en cada  uno de los procesos de la entidad.</t>
  </si>
  <si>
    <t>% de avance de los componentes necesarios para el diseño e implementación de un sistema de Información interoperable.</t>
  </si>
  <si>
    <t xml:space="preserve">1141
</t>
  </si>
  <si>
    <t xml:space="preserve">% de avance de los Programas de manejo de valores objeto de conservación definidos para el sistema a nivel de especie, adoptados e implementados en el SPNN.
</t>
  </si>
  <si>
    <t xml:space="preserve">Porcentaje de áreas del SPNN con planes de emergencia articulados con las instancias de coordinación correspondientes     
</t>
  </si>
  <si>
    <t>1. Implementar y desarrollar planes orientados a la mejora continua del sistema integrado de gestión por control y autocontrol.</t>
  </si>
  <si>
    <t>Porcentaje de avance en la implementación del Sistema de Planeación Institucional</t>
  </si>
  <si>
    <t>7. Mejorar la satisfacción de los usuarios con respecto a los servicios que presta la Entidad y la gestión con las partes  interesadas.</t>
  </si>
  <si>
    <t>% de satisfacción de los usuarios(encuestas satisfacción)</t>
  </si>
  <si>
    <t>5. Responder de manera oportuna a las necesidades y requerimientos de los usuarios y partes interesadas.</t>
  </si>
  <si>
    <t>% de PQRs Respondidas oportunamente</t>
  </si>
  <si>
    <t>Contratos  Liquidados Oportunamente</t>
  </si>
  <si>
    <t xml:space="preserve">Gestión de comunicaciones </t>
  </si>
  <si>
    <t>2. Mejorar la planificación y ejecución de los recursos necesarios (administrativos, operativos y técnicos) para el cumplimiento de las metas institucionales y el desarrollo de la gestión.</t>
  </si>
  <si>
    <t>6. Generar alertas oportunas mediante el seguimiento y la evaluación a la gestión</t>
  </si>
  <si>
    <t xml:space="preserve">OBJETIVOS DE CALIDAD </t>
  </si>
  <si>
    <t>%</t>
  </si>
  <si>
    <t>2. Mejorar la planificación y ejecución de los recursos necesarios (administrativos, ope2. rativos y técnicos) para el cumplimiento de las metas institucionales y el desarrollo de la gestión.</t>
  </si>
  <si>
    <t>% Avance
(Reporte/Meta) 2016</t>
  </si>
  <si>
    <t>Reporte acumulado con corte a 30 de diciembre de 2016</t>
  </si>
  <si>
    <t>SINAP
LUZ NELY NIÑO</t>
  </si>
  <si>
    <t>SINAP/OAP
LUZ NELY NIÑO</t>
  </si>
  <si>
    <t>SINAP/GPM
Luz nely niño</t>
  </si>
  <si>
    <t>OAJMAGDA HERRERA</t>
  </si>
  <si>
    <t>OAJ
MAGDA HERRERA</t>
  </si>
  <si>
    <t>SSNA
SHIARA VELASQUEZ
MIGUEL BEDOYA</t>
  </si>
  <si>
    <t>GSIR
KIMBERLY MORRIS</t>
  </si>
  <si>
    <t>GPS
PATRICIA SARMIENTO</t>
  </si>
  <si>
    <t>OGR
JOSE BENAVIDES</t>
  </si>
  <si>
    <t>SINAP/GSIR
LUZ NELY
ANDRES VIQUEZ</t>
  </si>
  <si>
    <t>GPM
CLAUDIA PERLILLA</t>
  </si>
  <si>
    <t xml:space="preserve">GPM
CLAUDIA PERILLA
</t>
  </si>
  <si>
    <t>GPM
JOHANA PUENTES
CLAUDIA PERILLA</t>
  </si>
  <si>
    <t>GPM
ZORAYDA
CLAUDIA PERILLA</t>
  </si>
  <si>
    <t>GTEA
LUZ MILA SOTELO</t>
  </si>
  <si>
    <t>GPM
CAROLINA CUBILLOS</t>
  </si>
  <si>
    <t>GPM
CLAUDIA PERILLA</t>
  </si>
  <si>
    <t>GPM
MARGARITA ROZO
CLAUDIA PERILLA</t>
  </si>
  <si>
    <t>SAF/GGH
LUZ DARY
LEIDY</t>
  </si>
  <si>
    <t>OAP
ALEX/PERLA</t>
  </si>
  <si>
    <t>GAIC
VIVIANA MARTINES</t>
  </si>
  <si>
    <t xml:space="preserve">SSNA
SHIARA VELASQUEZ
</t>
  </si>
  <si>
    <t>GGF</t>
  </si>
  <si>
    <t>Meta a 2017</t>
  </si>
  <si>
    <t>Reporte Avance I Trimestre</t>
  </si>
  <si>
    <t>% Avance
Ejecución
I Trimestre</t>
  </si>
  <si>
    <t>SINAP
LUZ NELLY NIÑO</t>
  </si>
  <si>
    <t>GPM
CLAUDIA PERILLA
GGIS
LUZ NELLY NIÑO</t>
  </si>
  <si>
    <t xml:space="preserve">Constante
</t>
  </si>
  <si>
    <t>SINAP/GPM
LUZ NELY NIÑO</t>
  </si>
  <si>
    <t>N° de planes de desarrollo sectorial, incorporan temas relacionados con la planificación y conservación integral del SPNN</t>
  </si>
  <si>
    <r>
      <t xml:space="preserve">PARQUES NACIONALES NATURALES DE COLOMBIA
Índice de Desempeño de los Procesos del SIG
</t>
    </r>
    <r>
      <rPr>
        <sz val="16"/>
        <color indexed="9"/>
        <rFont val="Calibri"/>
        <family val="2"/>
      </rPr>
      <t>Tablero de Control Físico por Subprograma</t>
    </r>
  </si>
  <si>
    <t xml:space="preserve">Porcentaje servicios no conformes detectados (trámites ambientales) </t>
  </si>
  <si>
    <t xml:space="preserve">PARQUES NACIONALES NATURALES DE COLOMBIA </t>
  </si>
  <si>
    <t xml:space="preserve">INDICADORES PAI Y DESEMPEÑO DE LOS PROCESOS </t>
  </si>
  <si>
    <r>
      <t xml:space="preserve">GCEA
</t>
    </r>
    <r>
      <rPr>
        <sz val="11"/>
        <rFont val="Calibri"/>
        <family val="2"/>
      </rPr>
      <t>ANGELA xx</t>
    </r>
  </si>
  <si>
    <r>
      <t xml:space="preserve">GPM/GSIR
CLAUDIA PERILLA
</t>
    </r>
    <r>
      <rPr>
        <sz val="11"/>
        <rFont val="Calibri"/>
        <family val="2"/>
      </rPr>
      <t>KIMBERLY MORRIS</t>
    </r>
  </si>
  <si>
    <r>
      <t xml:space="preserve">GSIR
</t>
    </r>
    <r>
      <rPr>
        <sz val="11"/>
        <rFont val="Calibri"/>
        <family val="2"/>
      </rPr>
      <t>EMERSON CRUZ</t>
    </r>
  </si>
  <si>
    <t>&lt;=20%</t>
  </si>
  <si>
    <t>Reporte Avance II Trimestre</t>
  </si>
  <si>
    <t>% Avance
Ejecución
II Trimestre</t>
  </si>
  <si>
    <t xml:space="preserve">BALANCE METAS PRIMER SEMESTRE 2017 </t>
  </si>
  <si>
    <t xml:space="preserve">Promedio indicador </t>
  </si>
  <si>
    <t xml:space="preserve">Promedio tipo indicador </t>
  </si>
  <si>
    <t xml:space="preserve">promedio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</si>
</sst>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2]\ * #,##0.00_ ;_ [$€-2]\ * \-#,##0.00_ ;_ [$€-2]\ * &quot;-&quot;??_ "/>
    <numFmt numFmtId="169" formatCode="_ * #,##0.00000000_ ;_ * \-#,##0.00000000_ ;_ * &quot;-&quot;??_ ;_ @_ "/>
    <numFmt numFmtId="170" formatCode="_ * #,##0.00_ ;_ * \-#,##0.00_ ;_ * &quot;-&quot;??_ ;_ @_ "/>
    <numFmt numFmtId="171" formatCode="_ &quot;$&quot;\ * #,##0.00_ ;_ &quot;$&quot;\ * \-#,##0.00_ ;_ &quot;$&quot;\ * &quot;-&quot;??_ ;_ @_ "/>
    <numFmt numFmtId="172" formatCode="0.0"/>
    <numFmt numFmtId="173" formatCode="0.0%"/>
    <numFmt numFmtId="174" formatCode="0.00000%"/>
    <numFmt numFmtId="175" formatCode="0.000%"/>
    <numFmt numFmtId="176" formatCode="0.000"/>
  </numFmts>
  <fonts count="99" x14ac:knownFonts="1">
    <font>
      <sz val="10"/>
      <color rgb="FF000000"/>
      <name val="Arial"/>
      <family val="2"/>
    </font>
    <font>
      <sz val="11"/>
      <color theme="1"/>
      <name val="Calibri"/>
      <family val="2"/>
      <scheme val="minor"/>
    </font>
    <font>
      <sz val="11"/>
      <color indexed="8"/>
      <name val="Calibri"/>
      <family val="2"/>
    </font>
    <font>
      <sz val="11"/>
      <color indexed="8"/>
      <name val="Calibri"/>
      <family val="2"/>
    </font>
    <font>
      <sz val="11"/>
      <name val="Arial Narrow"/>
      <family val="2"/>
    </font>
    <font>
      <sz val="12"/>
      <name val="Arial Narrow"/>
      <family val="2"/>
    </font>
    <font>
      <sz val="10"/>
      <name val="Arial"/>
      <family val="2"/>
    </font>
    <font>
      <sz val="10"/>
      <name val="Verdana"/>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sz val="12"/>
      <name val="Arial"/>
      <family val="2"/>
    </font>
    <font>
      <sz val="12"/>
      <name val="Calibri"/>
      <family val="2"/>
    </font>
    <font>
      <b/>
      <sz val="12"/>
      <name val="Arial"/>
      <family val="2"/>
    </font>
    <font>
      <b/>
      <sz val="12"/>
      <name val="Calibri"/>
      <family val="2"/>
    </font>
    <font>
      <sz val="12"/>
      <color indexed="8"/>
      <name val="Arial"/>
      <family val="2"/>
    </font>
    <font>
      <b/>
      <sz val="25"/>
      <name val="Arial"/>
      <family val="2"/>
    </font>
    <font>
      <b/>
      <sz val="24"/>
      <color indexed="8"/>
      <name val="Arial"/>
      <family val="2"/>
    </font>
    <font>
      <sz val="36"/>
      <color indexed="9"/>
      <name val="Calibri"/>
      <family val="2"/>
    </font>
    <font>
      <sz val="12"/>
      <color indexed="8"/>
      <name val="Arial Narrow"/>
      <family val="2"/>
    </font>
    <font>
      <sz val="14"/>
      <name val="Arial Narrow"/>
      <family val="2"/>
    </font>
    <font>
      <sz val="12"/>
      <color indexed="10"/>
      <name val="Calibri"/>
      <family val="2"/>
    </font>
    <font>
      <b/>
      <i/>
      <sz val="8"/>
      <color indexed="8"/>
      <name val="Arial Narrow"/>
      <family val="2"/>
    </font>
    <font>
      <b/>
      <sz val="12"/>
      <name val="Arial Narrow"/>
      <family val="2"/>
    </font>
    <font>
      <b/>
      <i/>
      <sz val="12"/>
      <name val="Arial Narrow"/>
      <family val="2"/>
    </font>
    <font>
      <sz val="12"/>
      <color indexed="30"/>
      <name val="Calibri"/>
      <family val="2"/>
    </font>
    <font>
      <sz val="12"/>
      <color indexed="36"/>
      <name val="Calibri"/>
      <family val="2"/>
    </font>
    <font>
      <sz val="12"/>
      <color indexed="10"/>
      <name val="Arial Narrow"/>
      <family val="2"/>
    </font>
    <font>
      <b/>
      <sz val="36"/>
      <name val="Calibri"/>
      <family val="2"/>
    </font>
    <font>
      <b/>
      <sz val="24"/>
      <name val="Arial"/>
      <family val="2"/>
    </font>
    <font>
      <i/>
      <sz val="12"/>
      <name val="Calibri"/>
      <family val="2"/>
    </font>
    <font>
      <sz val="11"/>
      <name val="Calibri"/>
      <family val="2"/>
    </font>
    <font>
      <sz val="11"/>
      <color indexed="30"/>
      <name val="Calibri"/>
      <family val="2"/>
    </font>
    <font>
      <sz val="10"/>
      <color indexed="8"/>
      <name val="Perpetua"/>
      <family val="1"/>
    </font>
    <font>
      <sz val="10.5"/>
      <color indexed="8"/>
      <name val="Perpetua"/>
      <family val="1"/>
    </font>
    <font>
      <sz val="10"/>
      <color indexed="10"/>
      <name val="Perpetua"/>
      <family val="1"/>
    </font>
    <font>
      <sz val="10"/>
      <name val="Arial Narrow"/>
      <family val="2"/>
    </font>
    <font>
      <b/>
      <sz val="10"/>
      <name val="Arial"/>
      <family val="2"/>
    </font>
    <font>
      <sz val="8"/>
      <name val="Arial"/>
      <family val="2"/>
    </font>
    <font>
      <sz val="9"/>
      <name val="Arial"/>
      <family val="2"/>
    </font>
    <font>
      <b/>
      <sz val="11"/>
      <name val="Arial"/>
      <family val="2"/>
    </font>
    <font>
      <b/>
      <sz val="9"/>
      <color indexed="81"/>
      <name val="Tahoma"/>
      <family val="2"/>
    </font>
    <font>
      <sz val="9"/>
      <color indexed="81"/>
      <name val="Tahoma"/>
      <family val="2"/>
    </font>
    <font>
      <sz val="16"/>
      <color indexed="9"/>
      <name val="Calibri"/>
      <family val="2"/>
    </font>
    <font>
      <b/>
      <sz val="16"/>
      <color indexed="8"/>
      <name val="Arial"/>
      <family val="2"/>
    </font>
    <font>
      <sz val="10"/>
      <color rgb="FF000000"/>
      <name val="Arial"/>
      <family val="2"/>
    </font>
    <font>
      <sz val="11"/>
      <color theme="1"/>
      <name val="Calibri"/>
      <family val="2"/>
      <scheme val="minor"/>
    </font>
    <font>
      <u/>
      <sz val="10"/>
      <color theme="10"/>
      <name val="Arial"/>
      <family val="2"/>
    </font>
    <font>
      <u/>
      <sz val="11"/>
      <color theme="10"/>
      <name val="Calibri"/>
      <family val="2"/>
    </font>
    <font>
      <sz val="11"/>
      <color rgb="FFFF0000"/>
      <name val="Calibri"/>
      <family val="2"/>
      <scheme val="minor"/>
    </font>
    <font>
      <b/>
      <sz val="11"/>
      <color theme="1"/>
      <name val="Calibri"/>
      <family val="2"/>
      <scheme val="minor"/>
    </font>
    <font>
      <sz val="12"/>
      <name val="Calibri"/>
      <family val="2"/>
      <scheme val="minor"/>
    </font>
    <font>
      <b/>
      <sz val="10"/>
      <color rgb="FF222222"/>
      <name val="Arial"/>
      <family val="2"/>
    </font>
    <font>
      <sz val="10"/>
      <color rgb="FF222222"/>
      <name val="Arial"/>
      <family val="2"/>
    </font>
    <font>
      <b/>
      <sz val="14"/>
      <color rgb="FF000000"/>
      <name val="Arial Narrow"/>
      <family val="2"/>
    </font>
    <font>
      <sz val="14"/>
      <color rgb="FF000000"/>
      <name val="Arial Narrow"/>
      <family val="2"/>
    </font>
    <font>
      <b/>
      <sz val="10"/>
      <color rgb="FF000000"/>
      <name val="Arial"/>
      <family val="2"/>
    </font>
    <font>
      <sz val="12"/>
      <color rgb="FFFF0000"/>
      <name val="Calibri"/>
      <family val="2"/>
      <scheme val="minor"/>
    </font>
    <font>
      <b/>
      <sz val="12"/>
      <name val="Calibri"/>
      <family val="2"/>
      <scheme val="minor"/>
    </font>
    <font>
      <sz val="12"/>
      <color theme="1"/>
      <name val="Arial Narrow"/>
      <family val="2"/>
    </font>
    <font>
      <sz val="14"/>
      <color rgb="FFFF0000"/>
      <name val="Arial Narrow"/>
      <family val="2"/>
    </font>
    <font>
      <sz val="11"/>
      <color rgb="FF000000"/>
      <name val="Arial"/>
      <family val="2"/>
    </font>
    <font>
      <sz val="16"/>
      <color theme="1"/>
      <name val="Calibri"/>
      <family val="2"/>
      <scheme val="minor"/>
    </font>
    <font>
      <sz val="11"/>
      <name val="Calibri"/>
      <family val="2"/>
      <scheme val="minor"/>
    </font>
    <font>
      <sz val="16"/>
      <color theme="6" tint="-0.499984740745262"/>
      <name val="Calibri"/>
      <family val="2"/>
      <scheme val="minor"/>
    </font>
    <font>
      <sz val="16"/>
      <name val="Calibri"/>
      <family val="2"/>
      <scheme val="minor"/>
    </font>
    <font>
      <sz val="16"/>
      <color rgb="FFFF0000"/>
      <name val="Calibri"/>
      <family val="2"/>
      <scheme val="minor"/>
    </font>
    <font>
      <sz val="10"/>
      <color rgb="FF000000"/>
      <name val="Perpetua"/>
      <family val="1"/>
    </font>
    <font>
      <sz val="11"/>
      <color rgb="FF00B050"/>
      <name val="Calibri"/>
      <family val="2"/>
      <scheme val="minor"/>
    </font>
    <font>
      <sz val="11"/>
      <color rgb="FF0070C0"/>
      <name val="Calibri"/>
      <family val="2"/>
      <scheme val="minor"/>
    </font>
    <font>
      <sz val="11"/>
      <color theme="4"/>
      <name val="Calibri"/>
      <family val="2"/>
      <scheme val="minor"/>
    </font>
    <font>
      <sz val="10"/>
      <color rgb="FFFF0000"/>
      <name val="Perpetua"/>
      <family val="1"/>
    </font>
    <font>
      <sz val="14"/>
      <color rgb="FF000000"/>
      <name val="Arial"/>
      <family val="2"/>
    </font>
    <font>
      <b/>
      <sz val="14"/>
      <color rgb="FF000000"/>
      <name val="Calibri"/>
      <family val="2"/>
    </font>
    <font>
      <sz val="14"/>
      <color rgb="FF000000"/>
      <name val="Calibri"/>
      <family val="2"/>
    </font>
    <font>
      <b/>
      <sz val="24"/>
      <color theme="0"/>
      <name val="Calibri"/>
      <family val="2"/>
    </font>
    <font>
      <b/>
      <sz val="16"/>
      <color theme="0"/>
      <name val="Calibri"/>
      <family val="2"/>
    </font>
    <font>
      <b/>
      <i/>
      <sz val="20"/>
      <color theme="1"/>
      <name val="Arial Narrow"/>
      <family val="2"/>
    </font>
    <font>
      <sz val="20"/>
      <color theme="1"/>
      <name val="Calibri"/>
      <family val="2"/>
      <scheme val="minor"/>
    </font>
    <font>
      <b/>
      <i/>
      <sz val="12"/>
      <color theme="1"/>
      <name val="Arial Narrow"/>
      <family val="2"/>
    </font>
    <font>
      <b/>
      <sz val="12"/>
      <color theme="1"/>
      <name val="Arial Narrow"/>
      <family val="2"/>
    </font>
    <font>
      <u/>
      <sz val="12"/>
      <color theme="10"/>
      <name val="Arial Narrow"/>
      <family val="2"/>
    </font>
    <font>
      <b/>
      <sz val="36"/>
      <color theme="0"/>
      <name val="Calibri"/>
      <family val="2"/>
    </font>
    <font>
      <b/>
      <sz val="12"/>
      <color rgb="FFFF0000"/>
      <name val="Calibri"/>
      <family val="2"/>
      <scheme val="minor"/>
    </font>
    <font>
      <b/>
      <sz val="16"/>
      <color theme="0"/>
      <name val="Arial"/>
      <family val="2"/>
    </font>
    <font>
      <sz val="12"/>
      <color theme="0"/>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FFFFCC"/>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47943A"/>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6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168" fontId="3" fillId="0" borderId="0" applyFon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16" fillId="3" borderId="0" applyNumberFormat="0" applyBorder="0" applyAlignment="0" applyProtection="0"/>
    <xf numFmtId="167" fontId="58" fillId="0" borderId="0" applyFont="0" applyFill="0" applyBorder="0" applyAlignment="0" applyProtection="0"/>
    <xf numFmtId="165" fontId="3"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7" fontId="58"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4" fontId="3" fillId="0" borderId="0" applyFont="0" applyFill="0" applyBorder="0" applyAlignment="0" applyProtection="0"/>
    <xf numFmtId="164" fontId="58" fillId="0" borderId="0" applyFont="0" applyFill="0" applyBorder="0" applyAlignment="0" applyProtection="0"/>
    <xf numFmtId="0" fontId="17" fillId="22" borderId="0" applyNumberFormat="0" applyBorder="0" applyAlignment="0" applyProtection="0"/>
    <xf numFmtId="0" fontId="59" fillId="0" borderId="0"/>
    <xf numFmtId="0" fontId="59" fillId="0" borderId="0"/>
    <xf numFmtId="0" fontId="7" fillId="0" borderId="0"/>
    <xf numFmtId="0" fontId="59" fillId="0" borderId="0"/>
    <xf numFmtId="0" fontId="59" fillId="0" borderId="0"/>
    <xf numFmtId="0" fontId="59" fillId="0" borderId="0"/>
    <xf numFmtId="0" fontId="59" fillId="0" borderId="0"/>
    <xf numFmtId="0" fontId="59" fillId="0" borderId="0"/>
    <xf numFmtId="0" fontId="3" fillId="0" borderId="0"/>
    <xf numFmtId="0" fontId="4" fillId="0" borderId="0"/>
    <xf numFmtId="0" fontId="6"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59" fillId="0" borderId="0"/>
    <xf numFmtId="0" fontId="59" fillId="0" borderId="0"/>
    <xf numFmtId="0" fontId="59" fillId="0" borderId="0"/>
    <xf numFmtId="0" fontId="59" fillId="0" borderId="0"/>
    <xf numFmtId="0" fontId="58" fillId="0" borderId="0"/>
    <xf numFmtId="0" fontId="3" fillId="23" borderId="5" applyNumberFormat="0" applyFont="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8" fillId="16"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4" applyNumberFormat="0" applyFill="0" applyAlignment="0" applyProtection="0"/>
    <xf numFmtId="0" fontId="22" fillId="0" borderId="7" applyNumberFormat="0" applyFill="0" applyAlignment="0" applyProtection="0"/>
    <xf numFmtId="0" fontId="14" fillId="0" borderId="8" applyNumberFormat="0" applyFill="0" applyAlignment="0" applyProtection="0"/>
    <xf numFmtId="0" fontId="23" fillId="0" borderId="0" applyNumberFormat="0" applyFill="0" applyBorder="0" applyAlignment="0" applyProtection="0"/>
    <xf numFmtId="0" fontId="8" fillId="0" borderId="9"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8"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3" borderId="5" applyNumberFormat="0" applyFont="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68">
    <xf numFmtId="0" fontId="0" fillId="0" borderId="0" xfId="0" applyAlignment="1">
      <alignment wrapText="1"/>
    </xf>
    <xf numFmtId="0" fontId="64" fillId="0" borderId="0" xfId="106" applyFont="1" applyAlignment="1">
      <alignment horizontal="center" vertical="center" wrapText="1"/>
    </xf>
    <xf numFmtId="0" fontId="64" fillId="0" borderId="0" xfId="106" applyFont="1" applyFill="1" applyAlignment="1">
      <alignment horizontal="center" vertical="center" wrapText="1"/>
    </xf>
    <xf numFmtId="0" fontId="26" fillId="26" borderId="10" xfId="106" applyFont="1" applyFill="1" applyBorder="1" applyAlignment="1">
      <alignment horizontal="center" vertical="center" wrapText="1"/>
    </xf>
    <xf numFmtId="0" fontId="25" fillId="0" borderId="0" xfId="106" applyFont="1" applyFill="1" applyAlignment="1">
      <alignment horizontal="center" vertical="center" wrapText="1"/>
    </xf>
    <xf numFmtId="0" fontId="27" fillId="27" borderId="0" xfId="106" applyFont="1" applyFill="1" applyAlignment="1">
      <alignment horizontal="center" vertical="center" wrapText="1"/>
    </xf>
    <xf numFmtId="9" fontId="25" fillId="0" borderId="0" xfId="197" applyFont="1" applyFill="1" applyAlignment="1">
      <alignment horizontal="center" vertical="center" wrapText="1"/>
    </xf>
    <xf numFmtId="9" fontId="25" fillId="0" borderId="0" xfId="197" applyFont="1" applyAlignment="1">
      <alignment horizontal="center" vertical="center" wrapText="1"/>
    </xf>
    <xf numFmtId="9" fontId="26" fillId="26" borderId="11" xfId="197" applyFont="1" applyFill="1" applyBorder="1" applyAlignment="1">
      <alignment horizontal="center" vertical="center" wrapText="1"/>
    </xf>
    <xf numFmtId="0" fontId="26" fillId="28" borderId="10" xfId="106" applyFont="1" applyFill="1" applyBorder="1" applyAlignment="1">
      <alignment horizontal="center" vertical="center" wrapText="1"/>
    </xf>
    <xf numFmtId="0" fontId="64" fillId="0" borderId="0" xfId="106" applyFont="1" applyAlignment="1">
      <alignment horizontal="left" vertical="center" wrapText="1"/>
    </xf>
    <xf numFmtId="0" fontId="64" fillId="0" borderId="0" xfId="106" applyFont="1" applyFill="1" applyAlignment="1">
      <alignment horizontal="left" vertical="center" wrapText="1"/>
    </xf>
    <xf numFmtId="0" fontId="64" fillId="0" borderId="0" xfId="106" applyFont="1" applyFill="1" applyAlignment="1">
      <alignment horizontal="left" vertical="center"/>
    </xf>
    <xf numFmtId="0" fontId="25" fillId="0" borderId="0" xfId="106" applyFont="1" applyAlignment="1">
      <alignment horizontal="center" vertical="center" wrapText="1"/>
    </xf>
    <xf numFmtId="0" fontId="28" fillId="0" borderId="0" xfId="0" applyFont="1"/>
    <xf numFmtId="0" fontId="29" fillId="0" borderId="0" xfId="106" applyNumberFormat="1" applyFont="1" applyFill="1" applyBorder="1" applyAlignment="1">
      <alignment vertical="center" wrapText="1"/>
    </xf>
    <xf numFmtId="0" fontId="29" fillId="0" borderId="0" xfId="106" applyNumberFormat="1" applyFont="1" applyFill="1" applyBorder="1" applyAlignment="1">
      <alignment vertical="center"/>
    </xf>
    <xf numFmtId="0" fontId="58" fillId="0" borderId="0" xfId="194" applyAlignment="1">
      <alignment wrapText="1"/>
    </xf>
    <xf numFmtId="9" fontId="64" fillId="29" borderId="10" xfId="106" applyNumberFormat="1" applyFont="1" applyFill="1" applyBorder="1" applyAlignment="1">
      <alignment horizontal="left" vertical="top" wrapText="1"/>
    </xf>
    <xf numFmtId="0" fontId="64" fillId="29" borderId="12" xfId="106" applyFont="1" applyFill="1" applyBorder="1" applyAlignment="1">
      <alignment horizontal="left" vertical="top" wrapText="1"/>
    </xf>
    <xf numFmtId="0" fontId="64" fillId="29" borderId="13" xfId="106" applyFont="1" applyFill="1" applyBorder="1" applyAlignment="1">
      <alignment horizontal="left" vertical="top" wrapText="1"/>
    </xf>
    <xf numFmtId="9" fontId="64" fillId="29" borderId="12" xfId="106" applyNumberFormat="1" applyFont="1" applyFill="1" applyBorder="1" applyAlignment="1">
      <alignment horizontal="left" vertical="top" wrapText="1"/>
    </xf>
    <xf numFmtId="0" fontId="64" fillId="29" borderId="14" xfId="106" applyFont="1" applyFill="1" applyBorder="1" applyAlignment="1">
      <alignment horizontal="left" vertical="top" wrapText="1"/>
    </xf>
    <xf numFmtId="0" fontId="64" fillId="0" borderId="0" xfId="106" applyFont="1" applyAlignment="1">
      <alignment horizontal="left" vertical="top" wrapText="1"/>
    </xf>
    <xf numFmtId="9" fontId="64" fillId="30" borderId="10" xfId="197" applyFont="1" applyFill="1" applyBorder="1" applyAlignment="1">
      <alignment horizontal="left" vertical="top" wrapText="1"/>
    </xf>
    <xf numFmtId="9" fontId="25" fillId="0" borderId="11" xfId="197" applyFont="1" applyBorder="1" applyAlignment="1">
      <alignment horizontal="left" vertical="top"/>
    </xf>
    <xf numFmtId="0" fontId="64" fillId="30" borderId="10" xfId="106" applyFont="1" applyFill="1" applyBorder="1" applyAlignment="1">
      <alignment horizontal="left" vertical="top" wrapText="1"/>
    </xf>
    <xf numFmtId="9" fontId="64" fillId="30" borderId="10" xfId="106" applyNumberFormat="1" applyFont="1" applyFill="1" applyBorder="1" applyAlignment="1">
      <alignment horizontal="left" vertical="top" wrapText="1"/>
    </xf>
    <xf numFmtId="9" fontId="64" fillId="30" borderId="10" xfId="196" applyFont="1" applyFill="1" applyBorder="1" applyAlignment="1">
      <alignment horizontal="left" vertical="top" wrapText="1"/>
    </xf>
    <xf numFmtId="10" fontId="64" fillId="30" borderId="10" xfId="197" applyNumberFormat="1" applyFont="1" applyFill="1" applyBorder="1" applyAlignment="1">
      <alignment horizontal="left" vertical="top" wrapText="1"/>
    </xf>
    <xf numFmtId="0" fontId="0" fillId="0" borderId="0" xfId="0" applyAlignment="1">
      <alignment vertical="top" wrapText="1"/>
    </xf>
    <xf numFmtId="0" fontId="0" fillId="0" borderId="0" xfId="0" applyFont="1" applyAlignment="1">
      <alignment wrapText="1"/>
    </xf>
    <xf numFmtId="0" fontId="64" fillId="31" borderId="10" xfId="106" applyFont="1" applyFill="1" applyBorder="1" applyAlignment="1">
      <alignment horizontal="left" vertical="top" wrapText="1"/>
    </xf>
    <xf numFmtId="0" fontId="64" fillId="30" borderId="10" xfId="197" applyNumberFormat="1" applyFont="1" applyFill="1" applyBorder="1" applyAlignment="1">
      <alignment horizontal="left" vertical="top" wrapText="1"/>
    </xf>
    <xf numFmtId="0" fontId="64" fillId="30" borderId="10" xfId="196" applyNumberFormat="1" applyFont="1" applyFill="1" applyBorder="1" applyAlignment="1">
      <alignment horizontal="left" vertical="top" wrapText="1"/>
    </xf>
    <xf numFmtId="0" fontId="64" fillId="30" borderId="10" xfId="106" applyNumberFormat="1" applyFont="1" applyFill="1" applyBorder="1" applyAlignment="1">
      <alignment horizontal="left" vertical="top" wrapText="1"/>
    </xf>
    <xf numFmtId="0" fontId="64" fillId="0" borderId="10" xfId="106" applyFont="1" applyFill="1" applyBorder="1" applyAlignment="1">
      <alignment horizontal="center" vertical="center" wrapText="1"/>
    </xf>
    <xf numFmtId="0" fontId="65" fillId="0" borderId="0" xfId="194" applyFont="1" applyAlignment="1"/>
    <xf numFmtId="0" fontId="66" fillId="32" borderId="0" xfId="194" applyFont="1" applyFill="1" applyAlignment="1">
      <alignment vertical="center" wrapText="1"/>
    </xf>
    <xf numFmtId="3" fontId="66" fillId="32" borderId="0" xfId="194" applyNumberFormat="1" applyFont="1" applyFill="1" applyAlignment="1">
      <alignment vertical="center" wrapText="1"/>
    </xf>
    <xf numFmtId="3" fontId="58" fillId="0" borderId="0" xfId="194" applyNumberFormat="1" applyAlignment="1">
      <alignment wrapText="1"/>
    </xf>
    <xf numFmtId="9" fontId="58" fillId="0" borderId="0" xfId="200" applyFont="1" applyAlignment="1">
      <alignment wrapText="1"/>
    </xf>
    <xf numFmtId="3" fontId="60" fillId="32" borderId="0" xfId="32" applyNumberFormat="1" applyFill="1" applyAlignment="1">
      <alignment vertical="center" wrapText="1"/>
    </xf>
    <xf numFmtId="0" fontId="66" fillId="33" borderId="0" xfId="194" applyFont="1" applyFill="1" applyAlignment="1">
      <alignment vertical="center" wrapText="1"/>
    </xf>
    <xf numFmtId="9" fontId="66" fillId="33" borderId="0" xfId="194" applyNumberFormat="1" applyFont="1" applyFill="1" applyAlignment="1">
      <alignment vertical="center" wrapText="1"/>
    </xf>
    <xf numFmtId="9" fontId="58" fillId="33" borderId="0" xfId="194" applyNumberFormat="1" applyFill="1" applyAlignment="1">
      <alignment wrapText="1"/>
    </xf>
    <xf numFmtId="0" fontId="58" fillId="34" borderId="0" xfId="194" applyFill="1" applyAlignment="1">
      <alignment wrapText="1"/>
    </xf>
    <xf numFmtId="9" fontId="58" fillId="34" borderId="0" xfId="200" applyFont="1" applyFill="1" applyAlignment="1">
      <alignment wrapText="1"/>
    </xf>
    <xf numFmtId="0" fontId="64" fillId="0" borderId="10" xfId="106" applyFont="1" applyBorder="1" applyAlignment="1">
      <alignment horizontal="left" vertical="top" wrapText="1"/>
    </xf>
    <xf numFmtId="0" fontId="67" fillId="35" borderId="15" xfId="0" applyFont="1" applyFill="1" applyBorder="1" applyAlignment="1">
      <alignment horizontal="center" wrapText="1"/>
    </xf>
    <xf numFmtId="0" fontId="67" fillId="35" borderId="16" xfId="0" applyFont="1" applyFill="1" applyBorder="1" applyAlignment="1">
      <alignment horizontal="center" wrapText="1"/>
    </xf>
    <xf numFmtId="0" fontId="68" fillId="0" borderId="17" xfId="0" applyFont="1" applyBorder="1" applyAlignment="1">
      <alignment wrapText="1"/>
    </xf>
    <xf numFmtId="9" fontId="68" fillId="0" borderId="11" xfId="0" applyNumberFormat="1" applyFont="1" applyBorder="1" applyAlignment="1">
      <alignment horizontal="center" wrapText="1"/>
    </xf>
    <xf numFmtId="0" fontId="67" fillId="35" borderId="18" xfId="0" applyFont="1" applyFill="1" applyBorder="1" applyAlignment="1">
      <alignment horizontal="center" wrapText="1"/>
    </xf>
    <xf numFmtId="9" fontId="67" fillId="35" borderId="19" xfId="0" applyNumberFormat="1" applyFont="1" applyFill="1" applyBorder="1" applyAlignment="1">
      <alignment horizontal="center" wrapText="1"/>
    </xf>
    <xf numFmtId="9" fontId="0" fillId="0" borderId="0" xfId="0" applyNumberFormat="1" applyAlignment="1">
      <alignment wrapText="1"/>
    </xf>
    <xf numFmtId="0" fontId="64" fillId="0" borderId="10" xfId="106" applyFont="1" applyFill="1" applyBorder="1" applyAlignment="1">
      <alignment horizontal="left" vertical="center" wrapText="1"/>
    </xf>
    <xf numFmtId="0" fontId="25" fillId="0" borderId="10" xfId="106" applyFont="1" applyFill="1" applyBorder="1" applyAlignment="1">
      <alignment horizontal="center" vertical="center" wrapText="1"/>
    </xf>
    <xf numFmtId="9" fontId="25" fillId="0" borderId="10" xfId="197" applyFont="1" applyFill="1" applyBorder="1" applyAlignment="1">
      <alignment horizontal="center" vertical="center" wrapText="1"/>
    </xf>
    <xf numFmtId="0" fontId="69" fillId="0" borderId="10" xfId="0" applyFont="1" applyBorder="1" applyAlignment="1">
      <alignment horizontal="center" wrapText="1"/>
    </xf>
    <xf numFmtId="0" fontId="0" fillId="0" borderId="10" xfId="0" applyFont="1" applyBorder="1" applyAlignment="1">
      <alignment wrapText="1"/>
    </xf>
    <xf numFmtId="9" fontId="0" fillId="0" borderId="10" xfId="0" applyNumberFormat="1" applyBorder="1" applyAlignment="1">
      <alignment wrapText="1"/>
    </xf>
    <xf numFmtId="9" fontId="69" fillId="0" borderId="10" xfId="0" applyNumberFormat="1" applyFont="1" applyBorder="1" applyAlignment="1">
      <alignment wrapText="1"/>
    </xf>
    <xf numFmtId="9" fontId="70" fillId="30" borderId="10" xfId="196" applyFont="1" applyFill="1" applyBorder="1" applyAlignment="1">
      <alignment horizontal="left" vertical="top" wrapText="1"/>
    </xf>
    <xf numFmtId="10" fontId="70" fillId="30" borderId="10" xfId="197" applyNumberFormat="1" applyFont="1" applyFill="1" applyBorder="1" applyAlignment="1">
      <alignment horizontal="left" vertical="top" wrapText="1"/>
    </xf>
    <xf numFmtId="0" fontId="0" fillId="0" borderId="0" xfId="0" applyAlignment="1"/>
    <xf numFmtId="0" fontId="64" fillId="33" borderId="10" xfId="192" applyFont="1" applyFill="1" applyBorder="1" applyAlignment="1">
      <alignment horizontal="center" vertical="center" wrapText="1"/>
    </xf>
    <xf numFmtId="9" fontId="64" fillId="33" borderId="10" xfId="106" applyNumberFormat="1" applyFont="1" applyFill="1" applyBorder="1" applyAlignment="1">
      <alignment horizontal="left" vertical="top" wrapText="1"/>
    </xf>
    <xf numFmtId="0" fontId="64" fillId="33" borderId="10" xfId="106" applyFont="1" applyFill="1" applyBorder="1" applyAlignment="1">
      <alignment horizontal="left" vertical="top" wrapText="1"/>
    </xf>
    <xf numFmtId="9" fontId="64" fillId="33" borderId="10" xfId="196" applyFont="1" applyFill="1" applyBorder="1" applyAlignment="1">
      <alignment horizontal="left" vertical="top" wrapText="1"/>
    </xf>
    <xf numFmtId="9" fontId="64" fillId="33" borderId="0" xfId="196" applyFont="1" applyFill="1" applyAlignment="1">
      <alignment horizontal="left" vertical="top" wrapText="1"/>
    </xf>
    <xf numFmtId="0" fontId="64" fillId="33" borderId="10" xfId="106" applyNumberFormat="1" applyFont="1" applyFill="1" applyBorder="1" applyAlignment="1">
      <alignment horizontal="left" vertical="top" wrapText="1"/>
    </xf>
    <xf numFmtId="10" fontId="64" fillId="33" borderId="10" xfId="196" applyNumberFormat="1" applyFont="1" applyFill="1" applyBorder="1" applyAlignment="1">
      <alignment horizontal="left" vertical="top" wrapText="1"/>
    </xf>
    <xf numFmtId="9" fontId="70" fillId="33" borderId="10" xfId="196" applyFont="1" applyFill="1" applyBorder="1" applyAlignment="1">
      <alignment horizontal="left" vertical="top" wrapText="1"/>
    </xf>
    <xf numFmtId="9" fontId="64" fillId="33" borderId="10" xfId="197" applyFont="1" applyFill="1" applyBorder="1" applyAlignment="1">
      <alignment horizontal="left" vertical="top" wrapText="1"/>
    </xf>
    <xf numFmtId="9" fontId="24" fillId="33" borderId="10" xfId="196" applyFont="1" applyFill="1" applyBorder="1" applyAlignment="1">
      <alignment horizontal="left" vertical="top" wrapText="1"/>
    </xf>
    <xf numFmtId="10" fontId="70" fillId="33" borderId="10" xfId="196" applyNumberFormat="1" applyFont="1" applyFill="1" applyBorder="1" applyAlignment="1">
      <alignment horizontal="left" vertical="top" wrapText="1"/>
    </xf>
    <xf numFmtId="9" fontId="64" fillId="33" borderId="10" xfId="197" applyNumberFormat="1" applyFont="1" applyFill="1" applyBorder="1" applyAlignment="1">
      <alignment horizontal="left" vertical="top" wrapText="1"/>
    </xf>
    <xf numFmtId="0" fontId="64" fillId="33" borderId="10" xfId="197" applyNumberFormat="1" applyFont="1" applyFill="1" applyBorder="1" applyAlignment="1">
      <alignment horizontal="left" vertical="top" wrapText="1"/>
    </xf>
    <xf numFmtId="9" fontId="70" fillId="33" borderId="10" xfId="196" applyNumberFormat="1" applyFont="1" applyFill="1" applyBorder="1" applyAlignment="1">
      <alignment horizontal="left" vertical="top" wrapText="1"/>
    </xf>
    <xf numFmtId="0" fontId="70" fillId="0" borderId="0" xfId="106" applyFont="1" applyAlignment="1">
      <alignment horizontal="left" vertical="top" wrapText="1"/>
    </xf>
    <xf numFmtId="9" fontId="64" fillId="33" borderId="12" xfId="106" applyNumberFormat="1" applyFont="1" applyFill="1" applyBorder="1" applyAlignment="1">
      <alignment horizontal="left" vertical="top" wrapText="1"/>
    </xf>
    <xf numFmtId="9" fontId="0" fillId="33" borderId="10" xfId="0" applyNumberFormat="1" applyFill="1" applyBorder="1" applyAlignment="1">
      <alignment wrapText="1"/>
    </xf>
    <xf numFmtId="9" fontId="69" fillId="33" borderId="10" xfId="0" applyNumberFormat="1" applyFont="1" applyFill="1" applyBorder="1" applyAlignment="1">
      <alignment wrapText="1"/>
    </xf>
    <xf numFmtId="0" fontId="69" fillId="33" borderId="10" xfId="0" applyFont="1" applyFill="1" applyBorder="1" applyAlignment="1">
      <alignment horizontal="center" wrapText="1"/>
    </xf>
    <xf numFmtId="0" fontId="64" fillId="33" borderId="13" xfId="106" applyFont="1" applyFill="1" applyBorder="1" applyAlignment="1">
      <alignment horizontal="left" vertical="top" wrapText="1"/>
    </xf>
    <xf numFmtId="0" fontId="70" fillId="29" borderId="10" xfId="106" applyFont="1" applyFill="1" applyBorder="1" applyAlignment="1">
      <alignment horizontal="left" vertical="top" wrapText="1"/>
    </xf>
    <xf numFmtId="9" fontId="71" fillId="27" borderId="10" xfId="197" applyFont="1" applyFill="1" applyBorder="1" applyAlignment="1">
      <alignment horizontal="center" vertical="top" wrapText="1"/>
    </xf>
    <xf numFmtId="9" fontId="64" fillId="0" borderId="10" xfId="197" applyFont="1" applyFill="1" applyBorder="1" applyAlignment="1">
      <alignment horizontal="center" vertical="top" wrapText="1"/>
    </xf>
    <xf numFmtId="9" fontId="64" fillId="0" borderId="10" xfId="106" applyNumberFormat="1" applyFont="1" applyFill="1" applyBorder="1" applyAlignment="1">
      <alignment horizontal="center" vertical="top" wrapText="1"/>
    </xf>
    <xf numFmtId="9" fontId="64" fillId="0" borderId="11" xfId="106" applyNumberFormat="1" applyFont="1" applyFill="1" applyBorder="1" applyAlignment="1">
      <alignment horizontal="center" vertical="top" wrapText="1"/>
    </xf>
    <xf numFmtId="9" fontId="25" fillId="0" borderId="11" xfId="197" applyFont="1" applyBorder="1" applyAlignment="1">
      <alignment horizontal="center" vertical="top"/>
    </xf>
    <xf numFmtId="0" fontId="71" fillId="27" borderId="10" xfId="106" applyFont="1" applyFill="1" applyBorder="1" applyAlignment="1">
      <alignment horizontal="center" vertical="top" wrapText="1"/>
    </xf>
    <xf numFmtId="0" fontId="64" fillId="0" borderId="10" xfId="106" applyFont="1" applyFill="1" applyBorder="1" applyAlignment="1">
      <alignment horizontal="center" vertical="top" wrapText="1"/>
    </xf>
    <xf numFmtId="0" fontId="64" fillId="0" borderId="11" xfId="106" applyNumberFormat="1" applyFont="1" applyFill="1" applyBorder="1" applyAlignment="1">
      <alignment horizontal="center" vertical="top" wrapText="1"/>
    </xf>
    <xf numFmtId="9" fontId="71" fillId="27" borderId="10" xfId="106" applyNumberFormat="1" applyFont="1" applyFill="1" applyBorder="1" applyAlignment="1">
      <alignment horizontal="center" vertical="top" wrapText="1"/>
    </xf>
    <xf numFmtId="173" fontId="64" fillId="0" borderId="10" xfId="106" applyNumberFormat="1" applyFont="1" applyFill="1" applyBorder="1" applyAlignment="1">
      <alignment horizontal="center" vertical="top" wrapText="1"/>
    </xf>
    <xf numFmtId="0" fontId="71" fillId="0" borderId="10" xfId="106" applyFont="1" applyFill="1" applyBorder="1" applyAlignment="1">
      <alignment horizontal="center" vertical="top" wrapText="1"/>
    </xf>
    <xf numFmtId="10" fontId="64" fillId="0" borderId="10" xfId="106" applyNumberFormat="1" applyFont="1" applyFill="1" applyBorder="1" applyAlignment="1">
      <alignment horizontal="center" vertical="top" wrapText="1"/>
    </xf>
    <xf numFmtId="9" fontId="64" fillId="0" borderId="11" xfId="196" applyFont="1" applyFill="1" applyBorder="1" applyAlignment="1">
      <alignment horizontal="center" vertical="top" wrapText="1"/>
    </xf>
    <xf numFmtId="0" fontId="28" fillId="0" borderId="0" xfId="0" applyFont="1" applyAlignment="1">
      <alignment horizontal="center" vertical="center"/>
    </xf>
    <xf numFmtId="9" fontId="25" fillId="0" borderId="11" xfId="197" applyFont="1" applyBorder="1" applyAlignment="1">
      <alignment horizontal="center" vertical="center"/>
    </xf>
    <xf numFmtId="0" fontId="27" fillId="27" borderId="10" xfId="106" applyFont="1" applyFill="1" applyBorder="1" applyAlignment="1">
      <alignment horizontal="center" vertical="top" wrapText="1"/>
    </xf>
    <xf numFmtId="0" fontId="25" fillId="0" borderId="10" xfId="106" applyFont="1" applyFill="1" applyBorder="1" applyAlignment="1">
      <alignment horizontal="center" vertical="top" wrapText="1"/>
    </xf>
    <xf numFmtId="9" fontId="25" fillId="0" borderId="10" xfId="197" applyFont="1" applyFill="1" applyBorder="1" applyAlignment="1">
      <alignment horizontal="center" vertical="top" wrapText="1"/>
    </xf>
    <xf numFmtId="0" fontId="64" fillId="34" borderId="10" xfId="106" applyFont="1" applyFill="1" applyBorder="1" applyAlignment="1">
      <alignment horizontal="left" vertical="top" wrapText="1"/>
    </xf>
    <xf numFmtId="9" fontId="64" fillId="33" borderId="10" xfId="196" applyNumberFormat="1" applyFont="1" applyFill="1" applyBorder="1" applyAlignment="1">
      <alignment horizontal="left" vertical="top" wrapText="1"/>
    </xf>
    <xf numFmtId="0" fontId="64" fillId="33" borderId="14" xfId="106" applyFont="1" applyFill="1" applyBorder="1" applyAlignment="1">
      <alignment horizontal="justify" vertical="top" wrapText="1"/>
    </xf>
    <xf numFmtId="0" fontId="64" fillId="33" borderId="10" xfId="106" applyFont="1" applyFill="1" applyBorder="1" applyAlignment="1">
      <alignment horizontal="justify" vertical="center" wrapText="1"/>
    </xf>
    <xf numFmtId="9" fontId="64" fillId="33" borderId="10" xfId="106" applyNumberFormat="1" applyFont="1" applyFill="1" applyBorder="1" applyAlignment="1">
      <alignment horizontal="justify" vertical="center" wrapText="1"/>
    </xf>
    <xf numFmtId="9" fontId="64" fillId="36" borderId="10" xfId="196" applyFont="1" applyFill="1" applyBorder="1" applyAlignment="1">
      <alignment horizontal="left" vertical="top" wrapText="1"/>
    </xf>
    <xf numFmtId="0" fontId="63" fillId="0" borderId="0" xfId="0" applyFont="1" applyAlignment="1">
      <alignment horizontal="left" vertical="center"/>
    </xf>
    <xf numFmtId="0" fontId="72" fillId="37" borderId="0" xfId="190" applyFont="1" applyFill="1" applyAlignment="1">
      <alignment vertical="center" wrapText="1"/>
    </xf>
    <xf numFmtId="0" fontId="72" fillId="0" borderId="0" xfId="190" applyFont="1" applyAlignment="1">
      <alignment vertical="center" wrapText="1"/>
    </xf>
    <xf numFmtId="0" fontId="72" fillId="37" borderId="20" xfId="190" applyFont="1" applyFill="1" applyBorder="1" applyAlignment="1">
      <alignment vertical="center" wrapText="1"/>
    </xf>
    <xf numFmtId="0" fontId="72" fillId="37" borderId="21" xfId="190" applyFont="1" applyFill="1" applyBorder="1" applyAlignment="1">
      <alignment vertical="center" wrapText="1"/>
    </xf>
    <xf numFmtId="0" fontId="36" fillId="0" borderId="0" xfId="190" applyFont="1" applyAlignment="1">
      <alignment vertical="center" wrapText="1"/>
    </xf>
    <xf numFmtId="0" fontId="37" fillId="0" borderId="0" xfId="190" applyFont="1" applyAlignment="1">
      <alignment horizontal="center" vertical="center" wrapText="1"/>
    </xf>
    <xf numFmtId="0" fontId="36" fillId="0" borderId="10" xfId="190" applyFont="1" applyBorder="1" applyAlignment="1">
      <alignment horizontal="center" vertical="center" wrapText="1"/>
    </xf>
    <xf numFmtId="0" fontId="5" fillId="0" borderId="0" xfId="190" applyNumberFormat="1" applyFont="1" applyAlignment="1">
      <alignment vertical="center" wrapText="1"/>
    </xf>
    <xf numFmtId="0" fontId="5" fillId="0" borderId="12" xfId="190" applyFont="1" applyFill="1" applyBorder="1" applyAlignment="1">
      <alignment vertical="center" wrapText="1"/>
    </xf>
    <xf numFmtId="0" fontId="5" fillId="0" borderId="0" xfId="190" applyFont="1" applyAlignment="1">
      <alignment vertical="center" wrapText="1"/>
    </xf>
    <xf numFmtId="0" fontId="59" fillId="0" borderId="0" xfId="190"/>
    <xf numFmtId="0" fontId="5" fillId="0" borderId="10" xfId="190" applyFont="1" applyFill="1" applyBorder="1" applyAlignment="1">
      <alignment horizontal="justify" vertical="center" wrapText="1"/>
    </xf>
    <xf numFmtId="0" fontId="5" fillId="0" borderId="12" xfId="190" applyFont="1" applyBorder="1" applyAlignment="1">
      <alignment horizontal="justify" vertical="center" wrapText="1"/>
    </xf>
    <xf numFmtId="2" fontId="72" fillId="0" borderId="22" xfId="190" applyNumberFormat="1" applyFont="1" applyBorder="1" applyAlignment="1">
      <alignment vertical="center" wrapText="1"/>
    </xf>
    <xf numFmtId="0" fontId="5" fillId="25" borderId="10" xfId="190" applyFont="1" applyFill="1" applyBorder="1" applyAlignment="1">
      <alignment horizontal="justify" vertical="center" wrapText="1"/>
    </xf>
    <xf numFmtId="0" fontId="5" fillId="25" borderId="12" xfId="190" applyFont="1" applyFill="1" applyBorder="1" applyAlignment="1">
      <alignment vertical="center" wrapText="1"/>
    </xf>
    <xf numFmtId="0" fontId="5" fillId="0" borderId="12" xfId="190" applyFont="1" applyFill="1" applyBorder="1" applyAlignment="1">
      <alignment horizontal="justify" vertical="center" wrapText="1"/>
    </xf>
    <xf numFmtId="0" fontId="5" fillId="37" borderId="0" xfId="190" applyFont="1" applyFill="1" applyAlignment="1">
      <alignment vertical="center" wrapText="1"/>
    </xf>
    <xf numFmtId="0" fontId="5" fillId="0" borderId="10" xfId="190" applyFont="1" applyBorder="1" applyAlignment="1">
      <alignment horizontal="justify" vertical="center" wrapText="1"/>
    </xf>
    <xf numFmtId="0" fontId="72" fillId="30" borderId="0" xfId="190" applyFont="1" applyFill="1" applyAlignment="1">
      <alignment vertical="center" wrapText="1"/>
    </xf>
    <xf numFmtId="0" fontId="72" fillId="37" borderId="10" xfId="190" applyFont="1" applyFill="1" applyBorder="1" applyAlignment="1">
      <alignment vertical="center" wrapText="1"/>
    </xf>
    <xf numFmtId="0" fontId="72" fillId="37" borderId="10" xfId="190" applyFont="1" applyFill="1" applyBorder="1" applyAlignment="1">
      <alignment horizontal="center" vertical="center" wrapText="1"/>
    </xf>
    <xf numFmtId="2" fontId="72" fillId="37" borderId="10" xfId="190" applyNumberFormat="1" applyFont="1" applyFill="1" applyBorder="1" applyAlignment="1">
      <alignment vertical="center" wrapText="1"/>
    </xf>
    <xf numFmtId="176" fontId="72" fillId="37" borderId="10" xfId="190" applyNumberFormat="1" applyFont="1" applyFill="1" applyBorder="1" applyAlignment="1">
      <alignment vertical="center" wrapText="1"/>
    </xf>
    <xf numFmtId="172" fontId="72" fillId="31" borderId="10" xfId="190" applyNumberFormat="1" applyFont="1" applyFill="1" applyBorder="1" applyAlignment="1">
      <alignment vertical="center" wrapText="1"/>
    </xf>
    <xf numFmtId="9" fontId="33" fillId="33" borderId="12" xfId="194" applyNumberFormat="1" applyFont="1" applyFill="1" applyBorder="1" applyAlignment="1">
      <alignment vertical="top" wrapText="1" readingOrder="1"/>
    </xf>
    <xf numFmtId="9" fontId="64" fillId="33" borderId="10" xfId="106" applyNumberFormat="1" applyFont="1" applyFill="1" applyBorder="1" applyAlignment="1">
      <alignment vertical="top" wrapText="1"/>
    </xf>
    <xf numFmtId="0" fontId="24" fillId="0" borderId="0" xfId="0" applyFont="1"/>
    <xf numFmtId="9" fontId="0" fillId="33" borderId="10" xfId="0" applyNumberFormat="1" applyFill="1" applyBorder="1" applyAlignment="1">
      <alignment vertical="center" wrapText="1"/>
    </xf>
    <xf numFmtId="9" fontId="0" fillId="33" borderId="10" xfId="0" applyNumberFormat="1" applyFill="1" applyBorder="1" applyAlignment="1">
      <alignment vertical="top" wrapText="1"/>
    </xf>
    <xf numFmtId="0" fontId="64" fillId="29" borderId="10" xfId="106" applyFont="1" applyFill="1" applyBorder="1" applyAlignment="1">
      <alignment horizontal="left" vertical="top" wrapText="1"/>
    </xf>
    <xf numFmtId="9" fontId="0" fillId="0" borderId="10" xfId="0" applyNumberFormat="1" applyFill="1" applyBorder="1" applyAlignment="1">
      <alignment vertical="top" wrapText="1"/>
    </xf>
    <xf numFmtId="0" fontId="71" fillId="31" borderId="10" xfId="106" applyFont="1" applyFill="1" applyBorder="1" applyAlignment="1">
      <alignment horizontal="center" vertical="top" wrapText="1"/>
    </xf>
    <xf numFmtId="9" fontId="73" fillId="0" borderId="11" xfId="0" applyNumberFormat="1" applyFont="1" applyBorder="1" applyAlignment="1">
      <alignment horizontal="center" wrapText="1"/>
    </xf>
    <xf numFmtId="0" fontId="68" fillId="0" borderId="18" xfId="0" applyFont="1" applyBorder="1" applyAlignment="1">
      <alignment wrapText="1"/>
    </xf>
    <xf numFmtId="9" fontId="68" fillId="0" borderId="19" xfId="0" applyNumberFormat="1" applyFont="1" applyBorder="1" applyAlignment="1">
      <alignment horizontal="center" wrapText="1"/>
    </xf>
    <xf numFmtId="0" fontId="63" fillId="27" borderId="10" xfId="0" applyFont="1" applyFill="1" applyBorder="1" applyAlignment="1">
      <alignment horizontal="left" vertical="center"/>
    </xf>
    <xf numFmtId="0" fontId="63" fillId="27" borderId="11" xfId="0" applyFont="1" applyFill="1" applyBorder="1" applyAlignment="1">
      <alignment vertical="center"/>
    </xf>
    <xf numFmtId="0" fontId="63" fillId="27" borderId="10" xfId="0" applyFont="1" applyFill="1" applyBorder="1" applyAlignment="1">
      <alignment horizontal="center" vertical="center"/>
    </xf>
    <xf numFmtId="0" fontId="63" fillId="27" borderId="22" xfId="0" applyFont="1" applyFill="1" applyBorder="1" applyAlignment="1">
      <alignment horizontal="left" vertical="center"/>
    </xf>
    <xf numFmtId="0" fontId="63" fillId="27" borderId="23" xfId="0" applyFont="1" applyFill="1" applyBorder="1" applyAlignment="1">
      <alignment vertical="center"/>
    </xf>
    <xf numFmtId="0" fontId="62" fillId="0" borderId="10" xfId="35" applyNumberFormat="1" applyFont="1" applyBorder="1" applyAlignment="1">
      <alignment horizontal="center" vertical="center"/>
    </xf>
    <xf numFmtId="0" fontId="62" fillId="0" borderId="24" xfId="35" applyNumberFormat="1" applyFont="1" applyBorder="1" applyAlignment="1">
      <alignment horizontal="center" vertical="center"/>
    </xf>
    <xf numFmtId="0" fontId="63" fillId="38" borderId="0" xfId="0" applyFont="1" applyFill="1" applyAlignment="1">
      <alignment horizontal="left" vertical="center"/>
    </xf>
    <xf numFmtId="0" fontId="74" fillId="0" borderId="0" xfId="0" applyFont="1" applyAlignment="1">
      <alignment horizontal="left" vertical="center"/>
    </xf>
    <xf numFmtId="0" fontId="74" fillId="27" borderId="10" xfId="0" applyFont="1" applyFill="1" applyBorder="1" applyAlignment="1">
      <alignment horizontal="center" vertical="center" wrapText="1"/>
    </xf>
    <xf numFmtId="0" fontId="74" fillId="0" borderId="10" xfId="0" applyFont="1" applyBorder="1" applyAlignment="1">
      <alignment horizontal="left" vertical="center"/>
    </xf>
    <xf numFmtId="0" fontId="74" fillId="0" borderId="10" xfId="35" applyNumberFormat="1" applyFont="1" applyBorder="1" applyAlignment="1">
      <alignment horizontal="center" vertical="center"/>
    </xf>
    <xf numFmtId="0" fontId="74" fillId="39" borderId="10" xfId="0" applyFont="1" applyFill="1" applyBorder="1" applyAlignment="1">
      <alignment horizontal="center" vertical="center"/>
    </xf>
    <xf numFmtId="0" fontId="74" fillId="0" borderId="0" xfId="0" applyFont="1" applyAlignment="1">
      <alignment horizontal="center" vertical="center"/>
    </xf>
    <xf numFmtId="0" fontId="74" fillId="0" borderId="0" xfId="0" applyFont="1" applyAlignment="1">
      <alignment horizontal="right" vertical="center"/>
    </xf>
    <xf numFmtId="0" fontId="74" fillId="0" borderId="22" xfId="0" applyFont="1" applyBorder="1" applyAlignment="1">
      <alignment horizontal="left" vertical="center"/>
    </xf>
    <xf numFmtId="0" fontId="74" fillId="39" borderId="25" xfId="0" applyFont="1" applyFill="1" applyBorder="1" applyAlignment="1">
      <alignment horizontal="center" vertical="center"/>
    </xf>
    <xf numFmtId="0" fontId="74" fillId="0" borderId="26" xfId="0" applyFont="1" applyBorder="1" applyAlignment="1">
      <alignment horizontal="left" vertical="center"/>
    </xf>
    <xf numFmtId="0" fontId="74" fillId="39" borderId="27" xfId="0" applyFont="1" applyFill="1" applyBorder="1" applyAlignment="1">
      <alignment horizontal="center" vertical="center"/>
    </xf>
    <xf numFmtId="9" fontId="74" fillId="0" borderId="0" xfId="200" applyFont="1" applyAlignment="1">
      <alignment horizontal="left" vertical="center"/>
    </xf>
    <xf numFmtId="0" fontId="74" fillId="0" borderId="28" xfId="0" applyFont="1" applyBorder="1" applyAlignment="1">
      <alignment horizontal="left" vertical="center"/>
    </xf>
    <xf numFmtId="0" fontId="74" fillId="0" borderId="0" xfId="0" applyFont="1" applyBorder="1" applyAlignment="1">
      <alignment horizontal="center" vertical="center"/>
    </xf>
    <xf numFmtId="0" fontId="74" fillId="0" borderId="0" xfId="0" applyFont="1" applyBorder="1" applyAlignment="1">
      <alignment horizontal="right" vertical="center"/>
    </xf>
    <xf numFmtId="0" fontId="74" fillId="0" borderId="29" xfId="0" applyFont="1" applyBorder="1" applyAlignment="1">
      <alignment horizontal="center" vertical="center"/>
    </xf>
    <xf numFmtId="9" fontId="74" fillId="0" borderId="29" xfId="200" applyFont="1" applyBorder="1" applyAlignment="1">
      <alignment horizontal="center" vertical="center"/>
    </xf>
    <xf numFmtId="9" fontId="74" fillId="0" borderId="0" xfId="0" applyNumberFormat="1" applyFont="1" applyAlignment="1">
      <alignment horizontal="left" vertical="center"/>
    </xf>
    <xf numFmtId="0" fontId="74" fillId="0" borderId="10" xfId="0" applyFont="1" applyBorder="1" applyAlignment="1">
      <alignment horizontal="right" vertical="center"/>
    </xf>
    <xf numFmtId="0" fontId="74" fillId="0" borderId="10" xfId="0" applyFont="1" applyBorder="1" applyAlignment="1">
      <alignment horizontal="center" vertical="center"/>
    </xf>
    <xf numFmtId="9" fontId="74" fillId="0" borderId="10" xfId="200" applyFont="1" applyBorder="1" applyAlignment="1">
      <alignment horizontal="center" vertical="center"/>
    </xf>
    <xf numFmtId="0" fontId="74" fillId="38" borderId="0" xfId="0" applyFont="1" applyFill="1" applyAlignment="1">
      <alignment horizontal="center" vertical="center"/>
    </xf>
    <xf numFmtId="0" fontId="59" fillId="0" borderId="0" xfId="104" applyAlignment="1">
      <alignment wrapText="1"/>
    </xf>
    <xf numFmtId="0" fontId="75" fillId="39" borderId="30" xfId="104" applyFont="1" applyFill="1" applyBorder="1" applyAlignment="1">
      <alignment horizontal="center" vertical="center" wrapText="1"/>
    </xf>
    <xf numFmtId="0" fontId="75" fillId="39" borderId="10" xfId="104" applyFont="1" applyFill="1" applyBorder="1" applyAlignment="1">
      <alignment horizontal="center" vertical="center" wrapText="1"/>
    </xf>
    <xf numFmtId="0" fontId="76" fillId="37" borderId="31" xfId="104" applyFont="1" applyFill="1" applyBorder="1" applyAlignment="1">
      <alignment horizontal="justify" vertical="center" wrapText="1"/>
    </xf>
    <xf numFmtId="9" fontId="58" fillId="0" borderId="31" xfId="206" applyFont="1" applyBorder="1" applyAlignment="1">
      <alignment horizontal="center" vertical="center" wrapText="1"/>
    </xf>
    <xf numFmtId="10" fontId="75" fillId="27" borderId="31" xfId="206" applyNumberFormat="1" applyFont="1" applyFill="1" applyBorder="1" applyAlignment="1">
      <alignment horizontal="center" vertical="center" wrapText="1"/>
    </xf>
    <xf numFmtId="10" fontId="75" fillId="27" borderId="16" xfId="206" applyNumberFormat="1" applyFont="1" applyFill="1" applyBorder="1" applyAlignment="1">
      <alignment horizontal="center" vertical="center" wrapText="1"/>
    </xf>
    <xf numFmtId="10" fontId="75" fillId="27" borderId="32" xfId="206" applyNumberFormat="1" applyFont="1" applyFill="1" applyBorder="1" applyAlignment="1">
      <alignment horizontal="center" vertical="center" wrapText="1"/>
    </xf>
    <xf numFmtId="10" fontId="75" fillId="39" borderId="14" xfId="206" applyNumberFormat="1" applyFont="1" applyFill="1" applyBorder="1" applyAlignment="1">
      <alignment horizontal="center" vertical="center" wrapText="1"/>
    </xf>
    <xf numFmtId="10" fontId="75" fillId="40" borderId="33" xfId="206" applyNumberFormat="1" applyFont="1" applyFill="1" applyBorder="1" applyAlignment="1">
      <alignment horizontal="center" vertical="center" wrapText="1"/>
    </xf>
    <xf numFmtId="0" fontId="59" fillId="0" borderId="34" xfId="104" applyBorder="1" applyAlignment="1">
      <alignment horizontal="center" vertical="center" wrapText="1"/>
    </xf>
    <xf numFmtId="0" fontId="76" fillId="37" borderId="10" xfId="104" applyFont="1" applyFill="1" applyBorder="1" applyAlignment="1">
      <alignment horizontal="justify" vertical="center" wrapText="1"/>
    </xf>
    <xf numFmtId="9" fontId="58" fillId="0" borderId="10" xfId="206" applyFont="1" applyBorder="1" applyAlignment="1">
      <alignment horizontal="center" vertical="center" wrapText="1"/>
    </xf>
    <xf numFmtId="10" fontId="75" fillId="27" borderId="10" xfId="206" applyNumberFormat="1" applyFont="1" applyFill="1" applyBorder="1" applyAlignment="1">
      <alignment horizontal="center" vertical="center" wrapText="1"/>
    </xf>
    <xf numFmtId="10" fontId="75" fillId="27" borderId="11" xfId="206" applyNumberFormat="1" applyFont="1" applyFill="1" applyBorder="1" applyAlignment="1">
      <alignment horizontal="center" vertical="center" wrapText="1"/>
    </xf>
    <xf numFmtId="10" fontId="75" fillId="27" borderId="22" xfId="206" applyNumberFormat="1" applyFont="1" applyFill="1" applyBorder="1" applyAlignment="1">
      <alignment horizontal="center" vertical="center" wrapText="1"/>
    </xf>
    <xf numFmtId="10" fontId="75" fillId="39" borderId="10" xfId="206" applyNumberFormat="1" applyFont="1" applyFill="1" applyBorder="1" applyAlignment="1">
      <alignment horizontal="center" vertical="center" wrapText="1"/>
    </xf>
    <xf numFmtId="10" fontId="75" fillId="40" borderId="25" xfId="104" applyNumberFormat="1" applyFont="1" applyFill="1" applyBorder="1" applyAlignment="1">
      <alignment horizontal="center" vertical="center" wrapText="1"/>
    </xf>
    <xf numFmtId="10" fontId="75" fillId="40" borderId="25" xfId="206" applyNumberFormat="1" applyFont="1" applyFill="1" applyBorder="1" applyAlignment="1">
      <alignment horizontal="center" vertical="center" wrapText="1"/>
    </xf>
    <xf numFmtId="9" fontId="58" fillId="0" borderId="0" xfId="206" applyFont="1" applyAlignment="1">
      <alignment wrapText="1"/>
    </xf>
    <xf numFmtId="0" fontId="76" fillId="37" borderId="24" xfId="104" applyFont="1" applyFill="1" applyBorder="1" applyAlignment="1">
      <alignment horizontal="justify" vertical="center" wrapText="1"/>
    </xf>
    <xf numFmtId="9" fontId="58" fillId="0" borderId="24" xfId="206" applyFont="1" applyBorder="1" applyAlignment="1">
      <alignment horizontal="center" vertical="center" wrapText="1"/>
    </xf>
    <xf numFmtId="10" fontId="75" fillId="27" borderId="24" xfId="206" applyNumberFormat="1" applyFont="1" applyFill="1" applyBorder="1" applyAlignment="1">
      <alignment horizontal="center" vertical="center" wrapText="1"/>
    </xf>
    <xf numFmtId="10" fontId="75" fillId="27" borderId="35" xfId="206" applyNumberFormat="1" applyFont="1" applyFill="1" applyBorder="1" applyAlignment="1">
      <alignment horizontal="center" vertical="center" wrapText="1"/>
    </xf>
    <xf numFmtId="10" fontId="75" fillId="27" borderId="26" xfId="206" applyNumberFormat="1" applyFont="1" applyFill="1" applyBorder="1" applyAlignment="1">
      <alignment horizontal="center" vertical="center" wrapText="1"/>
    </xf>
    <xf numFmtId="10" fontId="75" fillId="39" borderId="24" xfId="206" applyNumberFormat="1" applyFont="1" applyFill="1" applyBorder="1" applyAlignment="1">
      <alignment horizontal="center" vertical="center" wrapText="1"/>
    </xf>
    <xf numFmtId="10" fontId="75" fillId="40" borderId="27" xfId="206" applyNumberFormat="1" applyFont="1" applyFill="1" applyBorder="1" applyAlignment="1">
      <alignment horizontal="center" vertical="center" wrapText="1"/>
    </xf>
    <xf numFmtId="0" fontId="76" fillId="37" borderId="14" xfId="104" applyFont="1" applyFill="1" applyBorder="1" applyAlignment="1">
      <alignment horizontal="justify" vertical="center" wrapText="1"/>
    </xf>
    <xf numFmtId="173" fontId="58" fillId="0" borderId="14" xfId="206" applyNumberFormat="1" applyFont="1" applyBorder="1" applyAlignment="1">
      <alignment horizontal="center" vertical="center" wrapText="1"/>
    </xf>
    <xf numFmtId="10" fontId="75" fillId="27" borderId="14" xfId="206" applyNumberFormat="1" applyFont="1" applyFill="1" applyBorder="1" applyAlignment="1">
      <alignment horizontal="center" vertical="center" wrapText="1"/>
    </xf>
    <xf numFmtId="10" fontId="77" fillId="39" borderId="14" xfId="206" applyNumberFormat="1" applyFont="1" applyFill="1" applyBorder="1" applyAlignment="1">
      <alignment horizontal="center" vertical="center" wrapText="1"/>
    </xf>
    <xf numFmtId="10" fontId="77" fillId="40" borderId="33" xfId="206" applyNumberFormat="1" applyFont="1" applyFill="1" applyBorder="1" applyAlignment="1">
      <alignment horizontal="center" vertical="center" wrapText="1"/>
    </xf>
    <xf numFmtId="10" fontId="58" fillId="34" borderId="22" xfId="206" applyNumberFormat="1" applyFont="1" applyFill="1" applyBorder="1" applyAlignment="1">
      <alignment horizontal="center" vertical="center" wrapText="1"/>
    </xf>
    <xf numFmtId="173" fontId="58" fillId="0" borderId="10" xfId="206" applyNumberFormat="1" applyFont="1" applyBorder="1" applyAlignment="1">
      <alignment horizontal="center" vertical="center" wrapText="1"/>
    </xf>
    <xf numFmtId="10" fontId="77" fillId="39" borderId="10" xfId="206" applyNumberFormat="1" applyFont="1" applyFill="1" applyBorder="1" applyAlignment="1">
      <alignment horizontal="center" vertical="center" wrapText="1"/>
    </xf>
    <xf numFmtId="10" fontId="77" fillId="40" borderId="25" xfId="206" applyNumberFormat="1" applyFont="1" applyFill="1" applyBorder="1" applyAlignment="1">
      <alignment horizontal="center" vertical="center" wrapText="1"/>
    </xf>
    <xf numFmtId="10" fontId="62" fillId="34" borderId="22" xfId="206" applyNumberFormat="1" applyFont="1" applyFill="1" applyBorder="1" applyAlignment="1">
      <alignment horizontal="center" vertical="center" wrapText="1"/>
    </xf>
    <xf numFmtId="10" fontId="77" fillId="27" borderId="25" xfId="206" applyNumberFormat="1" applyFont="1" applyFill="1" applyBorder="1" applyAlignment="1">
      <alignment horizontal="center" vertical="center" wrapText="1"/>
    </xf>
    <xf numFmtId="173" fontId="58" fillId="0" borderId="24" xfId="206" applyNumberFormat="1" applyFont="1" applyBorder="1" applyAlignment="1">
      <alignment horizontal="center" vertical="center" wrapText="1"/>
    </xf>
    <xf numFmtId="10" fontId="77" fillId="39" borderId="24" xfId="206" applyNumberFormat="1" applyFont="1" applyFill="1" applyBorder="1" applyAlignment="1">
      <alignment horizontal="center" vertical="center" wrapText="1"/>
    </xf>
    <xf numFmtId="10" fontId="77" fillId="27" borderId="27" xfId="206" applyNumberFormat="1" applyFont="1" applyFill="1" applyBorder="1" applyAlignment="1">
      <alignment horizontal="center" vertical="center" wrapText="1"/>
    </xf>
    <xf numFmtId="10" fontId="58" fillId="34" borderId="26" xfId="206" applyNumberFormat="1" applyFont="1" applyFill="1" applyBorder="1" applyAlignment="1">
      <alignment horizontal="center" vertical="center" wrapText="1"/>
    </xf>
    <xf numFmtId="0" fontId="76" fillId="37" borderId="36" xfId="104" applyFont="1" applyFill="1" applyBorder="1" applyAlignment="1">
      <alignment horizontal="center" vertical="center" wrapText="1"/>
    </xf>
    <xf numFmtId="9" fontId="76" fillId="37" borderId="37" xfId="104" applyNumberFormat="1" applyFont="1" applyFill="1" applyBorder="1" applyAlignment="1">
      <alignment horizontal="center" vertical="center" wrapText="1"/>
    </xf>
    <xf numFmtId="0" fontId="76" fillId="0" borderId="37" xfId="104" applyFont="1" applyFill="1" applyBorder="1" applyAlignment="1">
      <alignment vertical="center" wrapText="1"/>
    </xf>
    <xf numFmtId="174" fontId="58" fillId="0" borderId="37" xfId="206" applyNumberFormat="1" applyFont="1" applyBorder="1" applyAlignment="1">
      <alignment horizontal="center" vertical="center" wrapText="1"/>
    </xf>
    <xf numFmtId="10" fontId="75" fillId="27" borderId="37" xfId="206" applyNumberFormat="1" applyFont="1" applyFill="1" applyBorder="1" applyAlignment="1">
      <alignment horizontal="center" vertical="center" wrapText="1"/>
    </xf>
    <xf numFmtId="10" fontId="75" fillId="27" borderId="38" xfId="206" applyNumberFormat="1" applyFont="1" applyFill="1" applyBorder="1" applyAlignment="1">
      <alignment horizontal="center" vertical="center" wrapText="1"/>
    </xf>
    <xf numFmtId="10" fontId="75" fillId="27" borderId="36" xfId="206" applyNumberFormat="1" applyFont="1" applyFill="1" applyBorder="1" applyAlignment="1">
      <alignment horizontal="center" vertical="center" wrapText="1"/>
    </xf>
    <xf numFmtId="10" fontId="78" fillId="39" borderId="37" xfId="206" applyNumberFormat="1" applyFont="1" applyFill="1" applyBorder="1" applyAlignment="1">
      <alignment horizontal="center" vertical="center" wrapText="1"/>
    </xf>
    <xf numFmtId="10" fontId="78" fillId="27" borderId="39" xfId="206" applyNumberFormat="1" applyFont="1" applyFill="1" applyBorder="1" applyAlignment="1">
      <alignment horizontal="center" vertical="center" wrapText="1"/>
    </xf>
    <xf numFmtId="10" fontId="78" fillId="34" borderId="39" xfId="206" applyNumberFormat="1" applyFont="1" applyFill="1" applyBorder="1" applyAlignment="1">
      <alignment horizontal="center" vertical="center" wrapText="1"/>
    </xf>
    <xf numFmtId="10" fontId="78" fillId="39" borderId="14" xfId="206" applyNumberFormat="1" applyFont="1" applyFill="1" applyBorder="1" applyAlignment="1">
      <alignment horizontal="center" vertical="center" wrapText="1"/>
    </xf>
    <xf numFmtId="10" fontId="78" fillId="27" borderId="33" xfId="206" applyNumberFormat="1" applyFont="1" applyFill="1" applyBorder="1" applyAlignment="1">
      <alignment horizontal="center" vertical="center" wrapText="1"/>
    </xf>
    <xf numFmtId="10" fontId="78" fillId="34" borderId="33" xfId="206" applyNumberFormat="1" applyFont="1" applyFill="1" applyBorder="1" applyAlignment="1">
      <alignment horizontal="center" vertical="center" wrapText="1"/>
    </xf>
    <xf numFmtId="10" fontId="78" fillId="39" borderId="10" xfId="206" applyNumberFormat="1" applyFont="1" applyFill="1" applyBorder="1" applyAlignment="1">
      <alignment horizontal="center" vertical="center" wrapText="1"/>
    </xf>
    <xf numFmtId="10" fontId="78" fillId="27" borderId="25" xfId="206" applyNumberFormat="1" applyFont="1" applyFill="1" applyBorder="1" applyAlignment="1">
      <alignment horizontal="center" vertical="center" wrapText="1"/>
    </xf>
    <xf numFmtId="10" fontId="78" fillId="34" borderId="25" xfId="206" applyNumberFormat="1" applyFont="1" applyFill="1" applyBorder="1" applyAlignment="1">
      <alignment horizontal="center" vertical="center" wrapText="1"/>
    </xf>
    <xf numFmtId="0" fontId="59" fillId="0" borderId="40" xfId="104" applyBorder="1" applyAlignment="1">
      <alignment horizontal="center" vertical="center" wrapText="1"/>
    </xf>
    <xf numFmtId="10" fontId="78" fillId="39" borderId="24" xfId="206" applyNumberFormat="1" applyFont="1" applyFill="1" applyBorder="1" applyAlignment="1">
      <alignment horizontal="center" vertical="center" wrapText="1"/>
    </xf>
    <xf numFmtId="10" fontId="78" fillId="27" borderId="27" xfId="206" applyNumberFormat="1" applyFont="1" applyFill="1" applyBorder="1" applyAlignment="1">
      <alignment horizontal="center" vertical="center" wrapText="1"/>
    </xf>
    <xf numFmtId="10" fontId="78" fillId="34" borderId="27" xfId="206" applyNumberFormat="1" applyFont="1" applyFill="1" applyBorder="1" applyAlignment="1">
      <alignment horizontal="center" vertical="center" wrapText="1"/>
    </xf>
    <xf numFmtId="10" fontId="75" fillId="27" borderId="41" xfId="206" applyNumberFormat="1" applyFont="1" applyFill="1" applyBorder="1" applyAlignment="1">
      <alignment horizontal="center" vertical="center" wrapText="1"/>
    </xf>
    <xf numFmtId="10" fontId="78" fillId="39" borderId="31" xfId="206" applyNumberFormat="1" applyFont="1" applyFill="1" applyBorder="1" applyAlignment="1">
      <alignment horizontal="center" vertical="center" wrapText="1"/>
    </xf>
    <xf numFmtId="10" fontId="78" fillId="27" borderId="42" xfId="206" applyNumberFormat="1" applyFont="1" applyFill="1" applyBorder="1" applyAlignment="1">
      <alignment horizontal="center" vertical="center" wrapText="1"/>
    </xf>
    <xf numFmtId="10" fontId="78" fillId="34" borderId="42" xfId="206" applyNumberFormat="1" applyFont="1" applyFill="1" applyBorder="1" applyAlignment="1">
      <alignment horizontal="center" vertical="center" wrapText="1"/>
    </xf>
    <xf numFmtId="0" fontId="59" fillId="0" borderId="0" xfId="104" applyAlignment="1"/>
    <xf numFmtId="10" fontId="79" fillId="27" borderId="25" xfId="206" applyNumberFormat="1" applyFont="1" applyFill="1" applyBorder="1" applyAlignment="1">
      <alignment horizontal="center" vertical="center" wrapText="1"/>
    </xf>
    <xf numFmtId="10" fontId="79" fillId="34" borderId="25" xfId="206" applyNumberFormat="1" applyFont="1" applyFill="1" applyBorder="1" applyAlignment="1">
      <alignment horizontal="center" vertical="center" wrapText="1"/>
    </xf>
    <xf numFmtId="173" fontId="58" fillId="0" borderId="17" xfId="206" applyNumberFormat="1" applyFont="1" applyBorder="1" applyAlignment="1">
      <alignment horizontal="center" vertical="center" wrapText="1"/>
    </xf>
    <xf numFmtId="173" fontId="75" fillId="27" borderId="33" xfId="104" applyNumberFormat="1" applyFont="1" applyFill="1" applyBorder="1" applyAlignment="1">
      <alignment horizontal="center" vertical="center" wrapText="1"/>
    </xf>
    <xf numFmtId="173" fontId="75" fillId="34" borderId="33" xfId="104" applyNumberFormat="1" applyFont="1" applyFill="1" applyBorder="1" applyAlignment="1">
      <alignment horizontal="center" vertical="center" wrapText="1"/>
    </xf>
    <xf numFmtId="10" fontId="58" fillId="0" borderId="10" xfId="206" applyNumberFormat="1" applyFont="1" applyBorder="1" applyAlignment="1">
      <alignment horizontal="center" vertical="center" wrapText="1"/>
    </xf>
    <xf numFmtId="10" fontId="78" fillId="27" borderId="10" xfId="206" applyNumberFormat="1" applyFont="1" applyFill="1" applyBorder="1" applyAlignment="1">
      <alignment horizontal="center" vertical="center" wrapText="1"/>
    </xf>
    <xf numFmtId="10" fontId="78" fillId="27" borderId="11" xfId="206" applyNumberFormat="1" applyFont="1" applyFill="1" applyBorder="1" applyAlignment="1">
      <alignment horizontal="center" vertical="center" wrapText="1"/>
    </xf>
    <xf numFmtId="10" fontId="75" fillId="27" borderId="25" xfId="206" applyNumberFormat="1" applyFont="1" applyFill="1" applyBorder="1" applyAlignment="1">
      <alignment horizontal="center" vertical="center" wrapText="1"/>
    </xf>
    <xf numFmtId="10" fontId="75" fillId="34" borderId="25" xfId="206" applyNumberFormat="1" applyFont="1" applyFill="1" applyBorder="1" applyAlignment="1">
      <alignment horizontal="center" vertical="center" wrapText="1"/>
    </xf>
    <xf numFmtId="10" fontId="79" fillId="27" borderId="24" xfId="206" applyNumberFormat="1" applyFont="1" applyFill="1" applyBorder="1" applyAlignment="1">
      <alignment horizontal="center" vertical="center" wrapText="1"/>
    </xf>
    <xf numFmtId="10" fontId="79" fillId="27" borderId="35" xfId="206" applyNumberFormat="1" applyFont="1" applyFill="1" applyBorder="1" applyAlignment="1">
      <alignment horizontal="center" vertical="center" wrapText="1"/>
    </xf>
    <xf numFmtId="10" fontId="75" fillId="27" borderId="27" xfId="206" applyNumberFormat="1" applyFont="1" applyFill="1" applyBorder="1" applyAlignment="1">
      <alignment horizontal="center" vertical="center" wrapText="1"/>
    </xf>
    <xf numFmtId="10" fontId="75" fillId="34" borderId="27" xfId="206" applyNumberFormat="1" applyFont="1" applyFill="1" applyBorder="1" applyAlignment="1">
      <alignment horizontal="center" vertical="center" wrapText="1"/>
    </xf>
    <xf numFmtId="9" fontId="59" fillId="0" borderId="0" xfId="104" applyNumberFormat="1" applyAlignment="1">
      <alignment wrapText="1"/>
    </xf>
    <xf numFmtId="10" fontId="75" fillId="27" borderId="0" xfId="104" applyNumberFormat="1" applyFont="1" applyFill="1" applyAlignment="1">
      <alignment horizontal="center" vertical="center" wrapText="1"/>
    </xf>
    <xf numFmtId="10" fontId="75" fillId="27" borderId="43" xfId="104" applyNumberFormat="1" applyFont="1" applyFill="1" applyBorder="1" applyAlignment="1">
      <alignment horizontal="center" vertical="center" wrapText="1"/>
    </xf>
    <xf numFmtId="10" fontId="75" fillId="39" borderId="44" xfId="104" applyNumberFormat="1" applyFont="1" applyFill="1" applyBorder="1" applyAlignment="1">
      <alignment horizontal="center" vertical="center" wrapText="1"/>
    </xf>
    <xf numFmtId="10" fontId="75" fillId="27" borderId="45" xfId="206" applyNumberFormat="1" applyFont="1" applyFill="1" applyBorder="1" applyAlignment="1">
      <alignment horizontal="center" vertical="center" wrapText="1"/>
    </xf>
    <xf numFmtId="10" fontId="75" fillId="33" borderId="45" xfId="206" applyNumberFormat="1" applyFont="1" applyFill="1" applyBorder="1" applyAlignment="1">
      <alignment horizontal="center" vertical="center" wrapText="1"/>
    </xf>
    <xf numFmtId="9" fontId="58" fillId="0" borderId="0" xfId="206" applyFont="1" applyAlignment="1">
      <alignment horizontal="center" vertical="center" wrapText="1"/>
    </xf>
    <xf numFmtId="0" fontId="75" fillId="27" borderId="0" xfId="104" applyFont="1" applyFill="1" applyAlignment="1">
      <alignment horizontal="center" vertical="center" wrapText="1"/>
    </xf>
    <xf numFmtId="0" fontId="75" fillId="33" borderId="0" xfId="104" applyFont="1" applyFill="1" applyAlignment="1">
      <alignment horizontal="center" vertical="center" wrapText="1"/>
    </xf>
    <xf numFmtId="0" fontId="75" fillId="40" borderId="0" xfId="104" applyFont="1" applyFill="1" applyAlignment="1">
      <alignment horizontal="center" vertical="center" wrapText="1"/>
    </xf>
    <xf numFmtId="0" fontId="59" fillId="0" borderId="46" xfId="104" applyBorder="1"/>
    <xf numFmtId="0" fontId="59" fillId="0" borderId="0" xfId="104"/>
    <xf numFmtId="0" fontId="59" fillId="0" borderId="28" xfId="104" applyBorder="1" applyAlignment="1">
      <alignment horizontal="center"/>
    </xf>
    <xf numFmtId="0" fontId="59" fillId="0" borderId="0" xfId="104" applyBorder="1" applyAlignment="1">
      <alignment horizontal="center"/>
    </xf>
    <xf numFmtId="0" fontId="59" fillId="0" borderId="0" xfId="104" applyBorder="1"/>
    <xf numFmtId="0" fontId="59" fillId="0" borderId="47" xfId="104" applyBorder="1"/>
    <xf numFmtId="0" fontId="59" fillId="0" borderId="48" xfId="104" applyBorder="1"/>
    <xf numFmtId="0" fontId="59" fillId="0" borderId="49" xfId="104" applyBorder="1"/>
    <xf numFmtId="0" fontId="80" fillId="0" borderId="28" xfId="104" applyFont="1" applyBorder="1" applyAlignment="1">
      <alignment vertical="center"/>
    </xf>
    <xf numFmtId="9" fontId="58" fillId="0" borderId="0" xfId="206" applyFont="1" applyBorder="1"/>
    <xf numFmtId="0" fontId="59" fillId="0" borderId="32" xfId="104" applyBorder="1"/>
    <xf numFmtId="0" fontId="59" fillId="0" borderId="14" xfId="104" applyBorder="1"/>
    <xf numFmtId="0" fontId="59" fillId="0" borderId="33" xfId="104" applyBorder="1"/>
    <xf numFmtId="9" fontId="59" fillId="0" borderId="41" xfId="104" applyNumberFormat="1" applyBorder="1" applyAlignment="1">
      <alignment horizontal="right"/>
    </xf>
    <xf numFmtId="9" fontId="76" fillId="0" borderId="31" xfId="104" applyNumberFormat="1" applyFont="1" applyBorder="1"/>
    <xf numFmtId="9" fontId="59" fillId="0" borderId="31" xfId="104" applyNumberFormat="1" applyBorder="1" applyAlignment="1">
      <alignment horizontal="right"/>
    </xf>
    <xf numFmtId="0" fontId="59" fillId="0" borderId="31" xfId="104" applyBorder="1"/>
    <xf numFmtId="9" fontId="59" fillId="0" borderId="42" xfId="104" applyNumberFormat="1" applyBorder="1" applyAlignment="1">
      <alignment horizontal="right"/>
    </xf>
    <xf numFmtId="9" fontId="59" fillId="0" borderId="22" xfId="104" applyNumberFormat="1" applyBorder="1"/>
    <xf numFmtId="9" fontId="59" fillId="0" borderId="10" xfId="104" applyNumberFormat="1" applyBorder="1"/>
    <xf numFmtId="9" fontId="59" fillId="0" borderId="25" xfId="104" applyNumberFormat="1" applyBorder="1"/>
    <xf numFmtId="9" fontId="81" fillId="0" borderId="22" xfId="104" applyNumberFormat="1" applyFont="1" applyBorder="1"/>
    <xf numFmtId="9" fontId="81" fillId="0" borderId="10" xfId="104" applyNumberFormat="1" applyFont="1" applyBorder="1"/>
    <xf numFmtId="9" fontId="81" fillId="0" borderId="25" xfId="104" applyNumberFormat="1" applyFont="1" applyBorder="1"/>
    <xf numFmtId="9" fontId="58" fillId="30" borderId="0" xfId="206" applyFont="1" applyFill="1" applyBorder="1"/>
    <xf numFmtId="0" fontId="59" fillId="0" borderId="10" xfId="104" applyBorder="1"/>
    <xf numFmtId="0" fontId="59" fillId="0" borderId="22" xfId="104" applyBorder="1"/>
    <xf numFmtId="0" fontId="59" fillId="0" borderId="25" xfId="104" applyBorder="1"/>
    <xf numFmtId="9" fontId="76" fillId="0" borderId="10" xfId="104" applyNumberFormat="1" applyFont="1" applyBorder="1"/>
    <xf numFmtId="9" fontId="76" fillId="0" borderId="25" xfId="104" applyNumberFormat="1" applyFont="1" applyBorder="1"/>
    <xf numFmtId="0" fontId="80" fillId="0" borderId="0" xfId="104" applyFont="1" applyBorder="1" applyAlignment="1">
      <alignment vertical="center"/>
    </xf>
    <xf numFmtId="0" fontId="59" fillId="0" borderId="22" xfId="104" applyBorder="1" applyAlignment="1">
      <alignment horizontal="center"/>
    </xf>
    <xf numFmtId="9" fontId="82" fillId="0" borderId="10" xfId="104" applyNumberFormat="1" applyFont="1" applyBorder="1"/>
    <xf numFmtId="0" fontId="76" fillId="0" borderId="10" xfId="104" applyFont="1" applyBorder="1"/>
    <xf numFmtId="0" fontId="59" fillId="0" borderId="10" xfId="104" applyBorder="1" applyAlignment="1">
      <alignment horizontal="center"/>
    </xf>
    <xf numFmtId="0" fontId="82" fillId="0" borderId="10" xfId="104" applyFont="1" applyBorder="1"/>
    <xf numFmtId="0" fontId="80" fillId="0" borderId="28" xfId="104" applyFont="1" applyBorder="1" applyAlignment="1">
      <alignment horizontal="left" vertical="center" indent="9"/>
    </xf>
    <xf numFmtId="0" fontId="80" fillId="0" borderId="28" xfId="104" applyFont="1" applyBorder="1" applyAlignment="1">
      <alignment horizontal="justify" vertical="center"/>
    </xf>
    <xf numFmtId="0" fontId="80" fillId="0" borderId="28" xfId="104" applyFont="1" applyBorder="1" applyAlignment="1">
      <alignment horizontal="left" vertical="center" indent="4"/>
    </xf>
    <xf numFmtId="0" fontId="59" fillId="0" borderId="0" xfId="104" applyBorder="1" applyAlignment="1"/>
    <xf numFmtId="9" fontId="83" fillId="0" borderId="10" xfId="104" applyNumberFormat="1" applyFont="1" applyBorder="1"/>
    <xf numFmtId="0" fontId="84" fillId="0" borderId="50" xfId="104" applyFont="1" applyBorder="1" applyAlignment="1">
      <alignment horizontal="left" vertical="center" indent="4"/>
    </xf>
    <xf numFmtId="0" fontId="59" fillId="0" borderId="51" xfId="104" applyBorder="1"/>
    <xf numFmtId="9" fontId="58" fillId="0" borderId="51" xfId="206" applyFont="1" applyBorder="1"/>
    <xf numFmtId="0" fontId="59" fillId="0" borderId="26" xfId="104" applyBorder="1"/>
    <xf numFmtId="0" fontId="59" fillId="0" borderId="24" xfId="104" applyBorder="1"/>
    <xf numFmtId="0" fontId="59" fillId="0" borderId="27" xfId="104" applyBorder="1"/>
    <xf numFmtId="0" fontId="59" fillId="0" borderId="26" xfId="104" applyBorder="1" applyAlignment="1">
      <alignment horizontal="center"/>
    </xf>
    <xf numFmtId="0" fontId="59" fillId="0" borderId="24" xfId="104" applyBorder="1" applyAlignment="1">
      <alignment horizontal="center"/>
    </xf>
    <xf numFmtId="9" fontId="59" fillId="0" borderId="27" xfId="104" applyNumberFormat="1" applyBorder="1"/>
    <xf numFmtId="9" fontId="83" fillId="0" borderId="51" xfId="206" applyFont="1" applyBorder="1"/>
    <xf numFmtId="9" fontId="58" fillId="0" borderId="0" xfId="206" applyFont="1"/>
    <xf numFmtId="9" fontId="59" fillId="0" borderId="50" xfId="104" applyNumberFormat="1" applyBorder="1"/>
    <xf numFmtId="9" fontId="59" fillId="0" borderId="51" xfId="104" applyNumberFormat="1" applyBorder="1"/>
    <xf numFmtId="9" fontId="59" fillId="0" borderId="52" xfId="104" applyNumberFormat="1" applyBorder="1"/>
    <xf numFmtId="9" fontId="59" fillId="41" borderId="0" xfId="104" applyNumberFormat="1" applyFill="1"/>
    <xf numFmtId="0" fontId="59" fillId="0" borderId="0" xfId="104" applyAlignment="1">
      <alignment horizontal="center"/>
    </xf>
    <xf numFmtId="0" fontId="59" fillId="0" borderId="0" xfId="104" applyAlignment="1">
      <alignment horizontal="right"/>
    </xf>
    <xf numFmtId="9" fontId="59" fillId="0" borderId="0" xfId="104" applyNumberFormat="1"/>
    <xf numFmtId="9" fontId="85" fillId="0" borderId="10" xfId="196" applyFont="1" applyBorder="1" applyAlignment="1">
      <alignment wrapText="1"/>
    </xf>
    <xf numFmtId="0" fontId="85" fillId="0" borderId="10" xfId="0" applyFont="1" applyBorder="1" applyAlignment="1">
      <alignment wrapText="1"/>
    </xf>
    <xf numFmtId="0" fontId="49" fillId="0" borderId="0" xfId="0" applyFont="1" applyAlignment="1">
      <alignment vertical="center" wrapText="1"/>
    </xf>
    <xf numFmtId="0" fontId="50" fillId="27" borderId="10" xfId="0" applyFont="1" applyFill="1" applyBorder="1" applyAlignment="1">
      <alignment horizontal="center" vertical="center" wrapText="1"/>
    </xf>
    <xf numFmtId="0" fontId="0" fillId="0" borderId="0" xfId="0" applyAlignment="1">
      <alignment horizontal="center" vertical="center" wrapText="1"/>
    </xf>
    <xf numFmtId="0" fontId="6" fillId="0" borderId="10" xfId="0" applyFont="1" applyBorder="1" applyAlignment="1">
      <alignment horizontal="justify" vertical="center" wrapText="1"/>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9" fontId="0" fillId="0" borderId="10" xfId="0" applyNumberFormat="1" applyBorder="1" applyAlignment="1">
      <alignment horizontal="center" vertical="center" wrapText="1"/>
    </xf>
    <xf numFmtId="9" fontId="0" fillId="0" borderId="10" xfId="0" applyNumberFormat="1" applyFill="1" applyBorder="1" applyAlignment="1">
      <alignment horizontal="center" vertical="center" wrapText="1"/>
    </xf>
    <xf numFmtId="0" fontId="6" fillId="0" borderId="10" xfId="0" applyFont="1" applyFill="1" applyBorder="1" applyAlignment="1">
      <alignment horizontal="justify" vertical="center" wrapText="1"/>
    </xf>
    <xf numFmtId="0" fontId="51" fillId="0" borderId="10" xfId="0" applyFont="1" applyFill="1" applyBorder="1" applyAlignment="1">
      <alignment horizontal="justify" vertical="center" wrapText="1"/>
    </xf>
    <xf numFmtId="0" fontId="52" fillId="0" borderId="10" xfId="0" applyFont="1" applyBorder="1" applyAlignment="1">
      <alignment horizontal="justify" vertical="center" wrapText="1"/>
    </xf>
    <xf numFmtId="0" fontId="0" fillId="0" borderId="10" xfId="0" applyFill="1" applyBorder="1" applyAlignment="1">
      <alignment horizontal="center" vertical="center" wrapText="1"/>
    </xf>
    <xf numFmtId="0" fontId="0" fillId="0" borderId="10" xfId="0" applyBorder="1" applyAlignment="1">
      <alignment horizontal="justify" vertical="center" wrapText="1"/>
    </xf>
    <xf numFmtId="10" fontId="59" fillId="0" borderId="0" xfId="104" applyNumberFormat="1" applyAlignment="1">
      <alignment wrapText="1"/>
    </xf>
    <xf numFmtId="0" fontId="85" fillId="31" borderId="10" xfId="0" applyFont="1" applyFill="1" applyBorder="1" applyAlignment="1">
      <alignment wrapText="1"/>
    </xf>
    <xf numFmtId="0" fontId="85" fillId="30" borderId="10" xfId="0" applyFont="1" applyFill="1" applyBorder="1" applyAlignment="1">
      <alignment wrapText="1"/>
    </xf>
    <xf numFmtId="0" fontId="85" fillId="42" borderId="10" xfId="0" applyFont="1" applyFill="1" applyBorder="1" applyAlignment="1">
      <alignment wrapText="1"/>
    </xf>
    <xf numFmtId="0" fontId="85" fillId="43" borderId="10" xfId="0" applyFont="1" applyFill="1" applyBorder="1" applyAlignment="1">
      <alignment wrapText="1"/>
    </xf>
    <xf numFmtId="0" fontId="85" fillId="40" borderId="10" xfId="0" applyFont="1" applyFill="1" applyBorder="1" applyAlignment="1">
      <alignment wrapText="1"/>
    </xf>
    <xf numFmtId="9" fontId="85" fillId="44" borderId="10" xfId="196" applyFont="1" applyFill="1" applyBorder="1" applyAlignment="1">
      <alignment wrapText="1"/>
    </xf>
    <xf numFmtId="0" fontId="85" fillId="44" borderId="10" xfId="0" applyFont="1" applyFill="1" applyBorder="1" applyAlignment="1">
      <alignment wrapText="1"/>
    </xf>
    <xf numFmtId="0" fontId="59" fillId="0" borderId="0" xfId="105"/>
    <xf numFmtId="0" fontId="86" fillId="0" borderId="71" xfId="105" applyFont="1" applyBorder="1" applyAlignment="1">
      <alignment horizontal="center" vertical="center" wrapText="1" readingOrder="1"/>
    </xf>
    <xf numFmtId="0" fontId="86" fillId="42" borderId="71" xfId="105" applyFont="1" applyFill="1" applyBorder="1" applyAlignment="1">
      <alignment horizontal="center" vertical="center" wrapText="1" readingOrder="1"/>
    </xf>
    <xf numFmtId="0" fontId="86" fillId="30" borderId="71" xfId="105" applyFont="1" applyFill="1" applyBorder="1" applyAlignment="1">
      <alignment horizontal="center" vertical="center" wrapText="1" readingOrder="1"/>
    </xf>
    <xf numFmtId="0" fontId="86" fillId="31" borderId="71" xfId="105" applyFont="1" applyFill="1" applyBorder="1" applyAlignment="1">
      <alignment horizontal="center" vertical="center" wrapText="1" readingOrder="1"/>
    </xf>
    <xf numFmtId="0" fontId="87" fillId="0" borderId="71" xfId="105" applyFont="1" applyBorder="1" applyAlignment="1">
      <alignment horizontal="center" vertical="center" wrapText="1" readingOrder="1"/>
    </xf>
    <xf numFmtId="0" fontId="87" fillId="39" borderId="71" xfId="105" applyFont="1" applyFill="1" applyBorder="1" applyAlignment="1">
      <alignment horizontal="center" vertical="center" wrapText="1" readingOrder="1"/>
    </xf>
    <xf numFmtId="10" fontId="75" fillId="34" borderId="42" xfId="206" applyNumberFormat="1" applyFont="1" applyFill="1" applyBorder="1" applyAlignment="1">
      <alignment horizontal="center" vertical="center" wrapText="1"/>
    </xf>
    <xf numFmtId="10" fontId="75" fillId="34" borderId="25" xfId="104" applyNumberFormat="1" applyFont="1" applyFill="1" applyBorder="1" applyAlignment="1">
      <alignment horizontal="center" vertical="center" wrapText="1"/>
    </xf>
    <xf numFmtId="0" fontId="64" fillId="0" borderId="0" xfId="106" applyFont="1" applyFill="1" applyAlignment="1">
      <alignment horizontal="left" vertical="top" wrapText="1"/>
    </xf>
    <xf numFmtId="0" fontId="27" fillId="0" borderId="0" xfId="106" applyFont="1" applyFill="1" applyAlignment="1">
      <alignment horizontal="center" vertical="center" wrapText="1"/>
    </xf>
    <xf numFmtId="0" fontId="30" fillId="24" borderId="0" xfId="0" applyFont="1" applyFill="1" applyBorder="1" applyAlignment="1">
      <alignment horizontal="center" vertical="center" wrapText="1" readingOrder="1"/>
    </xf>
    <xf numFmtId="0" fontId="69" fillId="0" borderId="0" xfId="0" applyFont="1" applyAlignment="1">
      <alignment wrapText="1"/>
    </xf>
    <xf numFmtId="0" fontId="0" fillId="0" borderId="0" xfId="0" applyAlignment="1">
      <alignment horizontal="left" vertical="center" wrapText="1"/>
    </xf>
    <xf numFmtId="0" fontId="69" fillId="40" borderId="10" xfId="0" applyFont="1" applyFill="1" applyBorder="1" applyAlignment="1">
      <alignment horizontal="center" wrapText="1"/>
    </xf>
    <xf numFmtId="0" fontId="0" fillId="0" borderId="10" xfId="0" applyBorder="1" applyAlignment="1">
      <alignment horizontal="left" wrapText="1"/>
    </xf>
    <xf numFmtId="9" fontId="0" fillId="0" borderId="10" xfId="0" applyNumberFormat="1" applyBorder="1" applyAlignment="1">
      <alignment wrapText="1"/>
    </xf>
    <xf numFmtId="0" fontId="63" fillId="35" borderId="10" xfId="0" applyFont="1" applyFill="1" applyBorder="1" applyAlignment="1">
      <alignment horizontal="center" vertical="center"/>
    </xf>
    <xf numFmtId="0" fontId="63" fillId="35" borderId="10" xfId="0" applyFont="1" applyFill="1" applyBorder="1" applyAlignment="1">
      <alignment vertical="center"/>
    </xf>
    <xf numFmtId="0" fontId="0" fillId="0" borderId="10" xfId="0" applyFont="1" applyBorder="1" applyAlignment="1">
      <alignment horizontal="justify" vertical="center"/>
    </xf>
    <xf numFmtId="0" fontId="0" fillId="0" borderId="10" xfId="0" applyBorder="1" applyAlignment="1">
      <alignment horizontal="center" vertical="center"/>
    </xf>
    <xf numFmtId="0" fontId="0" fillId="0" borderId="10" xfId="0" applyBorder="1" applyAlignment="1">
      <alignment horizontal="justify" vertical="top"/>
    </xf>
    <xf numFmtId="9" fontId="0" fillId="0" borderId="10" xfId="0" applyNumberFormat="1" applyBorder="1" applyAlignment="1">
      <alignment horizontal="center" vertical="center"/>
    </xf>
    <xf numFmtId="9" fontId="0" fillId="37" borderId="10" xfId="0" applyNumberFormat="1" applyFill="1" applyBorder="1" applyAlignment="1">
      <alignment horizontal="center" vertical="center"/>
    </xf>
    <xf numFmtId="1" fontId="0" fillId="0" borderId="10" xfId="0" applyNumberFormat="1" applyBorder="1" applyAlignment="1">
      <alignment horizontal="center" vertical="center"/>
    </xf>
    <xf numFmtId="0" fontId="0" fillId="0" borderId="10" xfId="0" applyNumberFormat="1" applyBorder="1" applyAlignment="1">
      <alignment horizontal="center" vertical="center"/>
    </xf>
    <xf numFmtId="0" fontId="0" fillId="0" borderId="10" xfId="0" applyBorder="1" applyAlignment="1">
      <alignment horizontal="justify" vertical="center"/>
    </xf>
    <xf numFmtId="0" fontId="0" fillId="0" borderId="10" xfId="0" applyBorder="1" applyAlignment="1">
      <alignment wrapText="1"/>
    </xf>
    <xf numFmtId="0" fontId="72" fillId="0" borderId="10" xfId="0" applyFont="1" applyBorder="1" applyAlignment="1">
      <alignment horizontal="left" vertical="top" wrapText="1"/>
    </xf>
    <xf numFmtId="0" fontId="0" fillId="0" borderId="10" xfId="0" applyFill="1" applyBorder="1" applyAlignment="1">
      <alignment wrapText="1"/>
    </xf>
    <xf numFmtId="0" fontId="0" fillId="0" borderId="10" xfId="0" applyFill="1" applyBorder="1" applyAlignment="1">
      <alignment horizontal="center" vertical="center"/>
    </xf>
    <xf numFmtId="0" fontId="0" fillId="0" borderId="10" xfId="0" applyFill="1" applyBorder="1" applyAlignment="1">
      <alignment horizontal="justify" vertical="center"/>
    </xf>
    <xf numFmtId="0" fontId="0" fillId="0" borderId="10" xfId="0" applyFont="1" applyBorder="1" applyAlignment="1">
      <alignment horizontal="center" vertical="center" wrapText="1"/>
    </xf>
    <xf numFmtId="9" fontId="0" fillId="37" borderId="10" xfId="0" applyNumberFormat="1" applyFill="1" applyBorder="1" applyAlignment="1">
      <alignment horizontal="center"/>
    </xf>
    <xf numFmtId="0" fontId="0" fillId="0" borderId="10" xfId="0" applyBorder="1"/>
    <xf numFmtId="0" fontId="0" fillId="0" borderId="14" xfId="0" applyFont="1" applyBorder="1" applyAlignment="1">
      <alignment horizontal="justify" vertical="center"/>
    </xf>
    <xf numFmtId="0" fontId="0" fillId="0" borderId="12" xfId="0" applyFill="1" applyBorder="1" applyAlignment="1">
      <alignment horizontal="justify" vertical="center"/>
    </xf>
    <xf numFmtId="0" fontId="64" fillId="37" borderId="12" xfId="107" applyFont="1" applyFill="1" applyBorder="1" applyAlignment="1">
      <alignment horizontal="left" vertical="center" wrapText="1"/>
    </xf>
    <xf numFmtId="0" fontId="0" fillId="0" borderId="10" xfId="0" applyFill="1" applyBorder="1"/>
    <xf numFmtId="0" fontId="0" fillId="0" borderId="10" xfId="0" applyBorder="1" applyAlignment="1">
      <alignment horizontal="justify" wrapText="1"/>
    </xf>
    <xf numFmtId="9" fontId="0" fillId="0" borderId="10" xfId="0" applyNumberFormat="1" applyBorder="1"/>
    <xf numFmtId="0" fontId="0" fillId="0" borderId="10" xfId="0" applyFont="1" applyFill="1" applyBorder="1" applyAlignment="1">
      <alignment horizontal="justify" vertical="center"/>
    </xf>
    <xf numFmtId="0" fontId="0" fillId="0" borderId="0" xfId="0"/>
    <xf numFmtId="0" fontId="69" fillId="0" borderId="10" xfId="0" applyFont="1" applyBorder="1" applyAlignment="1">
      <alignment horizontal="center"/>
    </xf>
    <xf numFmtId="0" fontId="0" fillId="0" borderId="14" xfId="0" applyBorder="1" applyAlignment="1">
      <alignment horizontal="justify" vertical="center"/>
    </xf>
    <xf numFmtId="0" fontId="0" fillId="0" borderId="10" xfId="0" applyBorder="1" applyAlignment="1">
      <alignment horizontal="left" vertical="center" wrapText="1"/>
    </xf>
    <xf numFmtId="9" fontId="0" fillId="0" borderId="10" xfId="0" applyNumberFormat="1" applyBorder="1" applyAlignment="1">
      <alignment horizontal="center"/>
    </xf>
    <xf numFmtId="0" fontId="88" fillId="45" borderId="0" xfId="0" applyFont="1" applyFill="1" applyBorder="1" applyAlignment="1">
      <alignment horizontal="center" vertical="center" wrapText="1"/>
    </xf>
    <xf numFmtId="0" fontId="30" fillId="24" borderId="0" xfId="0" applyFont="1" applyFill="1" applyBorder="1" applyAlignment="1">
      <alignment horizontal="center" vertical="center" wrapText="1"/>
    </xf>
    <xf numFmtId="0" fontId="88" fillId="45" borderId="0" xfId="0" applyFont="1" applyFill="1" applyBorder="1" applyAlignment="1">
      <alignment horizontal="center" wrapText="1"/>
    </xf>
    <xf numFmtId="0" fontId="30" fillId="24" borderId="0" xfId="0" applyFont="1" applyFill="1" applyBorder="1" applyAlignment="1">
      <alignment horizontal="center" wrapText="1"/>
    </xf>
    <xf numFmtId="9" fontId="25" fillId="0" borderId="0" xfId="197" applyFont="1" applyFill="1" applyAlignment="1">
      <alignment horizontal="center" wrapText="1"/>
    </xf>
    <xf numFmtId="9" fontId="25" fillId="0" borderId="0" xfId="197" applyFont="1" applyAlignment="1">
      <alignment horizontal="center" wrapText="1"/>
    </xf>
    <xf numFmtId="0" fontId="0" fillId="37" borderId="10" xfId="0" applyFill="1" applyBorder="1" applyAlignment="1">
      <alignment horizontal="center"/>
    </xf>
    <xf numFmtId="9" fontId="0" fillId="37" borderId="10" xfId="0" applyNumberFormat="1" applyFill="1" applyBorder="1"/>
    <xf numFmtId="9" fontId="0" fillId="0" borderId="0" xfId="0" applyNumberFormat="1" applyFill="1" applyBorder="1"/>
    <xf numFmtId="0" fontId="69" fillId="40" borderId="10" xfId="0" applyFont="1" applyFill="1" applyBorder="1" applyAlignment="1">
      <alignment wrapText="1"/>
    </xf>
    <xf numFmtId="0" fontId="88" fillId="45" borderId="0" xfId="0" applyFont="1" applyFill="1" applyBorder="1" applyAlignment="1">
      <alignment horizontal="center" vertical="center" wrapText="1"/>
    </xf>
    <xf numFmtId="0" fontId="88" fillId="45" borderId="0" xfId="0" applyFont="1" applyFill="1" applyBorder="1" applyAlignment="1">
      <alignment vertical="center" wrapText="1"/>
    </xf>
    <xf numFmtId="0" fontId="30" fillId="24" borderId="53" xfId="0" applyFont="1" applyFill="1" applyBorder="1" applyAlignment="1">
      <alignment vertical="center" wrapText="1" readingOrder="1"/>
    </xf>
    <xf numFmtId="10" fontId="76" fillId="0" borderId="10" xfId="106" applyNumberFormat="1" applyFont="1" applyFill="1" applyBorder="1" applyAlignment="1">
      <alignment horizontal="center" vertical="center" wrapText="1"/>
    </xf>
    <xf numFmtId="0" fontId="76" fillId="0" borderId="10" xfId="197" applyNumberFormat="1" applyFont="1" applyFill="1" applyBorder="1" applyAlignment="1">
      <alignment horizontal="center" vertical="center" wrapText="1"/>
    </xf>
    <xf numFmtId="0" fontId="76" fillId="0" borderId="10" xfId="106" applyFont="1" applyFill="1" applyBorder="1" applyAlignment="1">
      <alignment horizontal="center" vertical="center" wrapText="1"/>
    </xf>
    <xf numFmtId="10" fontId="76" fillId="0" borderId="10" xfId="196" applyNumberFormat="1" applyFont="1" applyFill="1" applyBorder="1" applyAlignment="1">
      <alignment horizontal="center" vertical="center" wrapText="1"/>
    </xf>
    <xf numFmtId="173" fontId="76" fillId="0" borderId="10" xfId="196" applyNumberFormat="1" applyFont="1" applyFill="1" applyBorder="1" applyAlignment="1">
      <alignment horizontal="center" vertical="center" wrapText="1"/>
    </xf>
    <xf numFmtId="9" fontId="76" fillId="0" borderId="10" xfId="197" applyFont="1" applyFill="1" applyBorder="1" applyAlignment="1">
      <alignment horizontal="center" vertical="center" wrapText="1"/>
    </xf>
    <xf numFmtId="9" fontId="76" fillId="0" borderId="10" xfId="106" applyNumberFormat="1" applyFont="1" applyFill="1" applyBorder="1" applyAlignment="1">
      <alignment horizontal="center" vertical="center" wrapText="1"/>
    </xf>
    <xf numFmtId="1" fontId="76" fillId="0" borderId="10" xfId="197" applyNumberFormat="1" applyFont="1" applyFill="1" applyBorder="1" applyAlignment="1">
      <alignment horizontal="center" vertical="center" wrapText="1"/>
    </xf>
    <xf numFmtId="173" fontId="76" fillId="0" borderId="10" xfId="197" applyNumberFormat="1" applyFont="1" applyFill="1" applyBorder="1" applyAlignment="1">
      <alignment horizontal="center" vertical="center" wrapText="1"/>
    </xf>
    <xf numFmtId="0" fontId="76" fillId="0" borderId="10" xfId="196" applyNumberFormat="1" applyFont="1" applyFill="1" applyBorder="1" applyAlignment="1">
      <alignment horizontal="center" vertical="center" wrapText="1"/>
    </xf>
    <xf numFmtId="9" fontId="76" fillId="0" borderId="10" xfId="196" applyFont="1" applyFill="1" applyBorder="1" applyAlignment="1">
      <alignment horizontal="center" vertical="center" wrapText="1"/>
    </xf>
    <xf numFmtId="1" fontId="76" fillId="0" borderId="10" xfId="106" applyNumberFormat="1" applyFont="1" applyFill="1" applyBorder="1" applyAlignment="1">
      <alignment horizontal="center" vertical="center" wrapText="1"/>
    </xf>
    <xf numFmtId="9" fontId="76" fillId="0" borderId="10" xfId="196" applyNumberFormat="1" applyFont="1" applyFill="1" applyBorder="1" applyAlignment="1">
      <alignment horizontal="center" vertical="center" wrapText="1"/>
    </xf>
    <xf numFmtId="173" fontId="76" fillId="0" borderId="10" xfId="106" applyNumberFormat="1" applyFont="1" applyFill="1" applyBorder="1" applyAlignment="1">
      <alignment horizontal="center" vertical="center" wrapText="1"/>
    </xf>
    <xf numFmtId="9" fontId="76" fillId="0" borderId="10" xfId="197" applyNumberFormat="1" applyFont="1" applyFill="1" applyBorder="1" applyAlignment="1">
      <alignment horizontal="center" vertical="center" wrapText="1"/>
    </xf>
    <xf numFmtId="10" fontId="4" fillId="0" borderId="10" xfId="0" applyNumberFormat="1" applyFont="1" applyBorder="1" applyAlignment="1">
      <alignment horizontal="center" vertical="center"/>
    </xf>
    <xf numFmtId="9" fontId="76" fillId="0" borderId="10" xfId="109" applyNumberFormat="1" applyFont="1" applyFill="1" applyBorder="1" applyAlignment="1">
      <alignment horizontal="center" vertical="center" wrapText="1"/>
    </xf>
    <xf numFmtId="10" fontId="76" fillId="0" borderId="10" xfId="0" applyNumberFormat="1" applyFont="1" applyFill="1" applyBorder="1" applyAlignment="1">
      <alignment horizontal="center" vertical="center" wrapText="1"/>
    </xf>
    <xf numFmtId="9" fontId="53" fillId="48" borderId="10" xfId="197" applyFont="1" applyFill="1" applyBorder="1" applyAlignment="1">
      <alignment horizontal="center" vertical="center" wrapText="1"/>
    </xf>
    <xf numFmtId="0" fontId="76" fillId="0" borderId="10" xfId="106" applyFont="1" applyFill="1" applyBorder="1" applyAlignment="1">
      <alignment horizontal="left" vertical="center" wrapText="1"/>
    </xf>
    <xf numFmtId="0" fontId="76" fillId="0" borderId="0" xfId="106" applyFont="1" applyFill="1" applyAlignment="1">
      <alignment horizontal="left" vertical="center" wrapText="1"/>
    </xf>
    <xf numFmtId="0" fontId="76" fillId="0" borderId="10" xfId="106" applyFont="1" applyFill="1" applyBorder="1" applyAlignment="1">
      <alignment horizontal="left" vertical="top" wrapText="1"/>
    </xf>
    <xf numFmtId="9" fontId="76" fillId="0" borderId="10" xfId="0" applyNumberFormat="1"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10" xfId="106" applyFont="1" applyFill="1" applyBorder="1" applyAlignment="1">
      <alignment horizontal="justify" vertical="center" wrapText="1"/>
    </xf>
    <xf numFmtId="10" fontId="4" fillId="0" borderId="10" xfId="0" applyNumberFormat="1" applyFont="1" applyBorder="1" applyAlignment="1">
      <alignment vertical="center"/>
    </xf>
    <xf numFmtId="173" fontId="76" fillId="0" borderId="10" xfId="197" applyNumberFormat="1" applyFont="1" applyFill="1" applyBorder="1" applyAlignment="1">
      <alignment vertical="center" wrapText="1"/>
    </xf>
    <xf numFmtId="0" fontId="76" fillId="0" borderId="10" xfId="106" applyFont="1" applyFill="1" applyBorder="1" applyAlignment="1">
      <alignment horizontal="left" vertical="center" wrapText="1"/>
    </xf>
    <xf numFmtId="10" fontId="76" fillId="0" borderId="10" xfId="197" applyNumberFormat="1" applyFont="1" applyFill="1" applyBorder="1" applyAlignment="1">
      <alignment horizontal="center" vertical="center" wrapText="1"/>
    </xf>
    <xf numFmtId="10" fontId="76" fillId="51" borderId="10" xfId="197" applyNumberFormat="1" applyFont="1" applyFill="1" applyBorder="1" applyAlignment="1">
      <alignment vertical="center" wrapText="1"/>
    </xf>
    <xf numFmtId="173" fontId="76" fillId="0" borderId="10" xfId="348" applyNumberFormat="1" applyFont="1" applyFill="1" applyBorder="1" applyAlignment="1">
      <alignment horizontal="center" vertical="center" wrapText="1"/>
    </xf>
    <xf numFmtId="10" fontId="4" fillId="0" borderId="10" xfId="0" applyNumberFormat="1" applyFont="1" applyBorder="1" applyAlignment="1">
      <alignment horizontal="center"/>
    </xf>
    <xf numFmtId="0" fontId="76" fillId="0" borderId="10" xfId="348" applyNumberFormat="1" applyFont="1" applyFill="1" applyBorder="1" applyAlignment="1">
      <alignment horizontal="center" vertical="center" wrapText="1"/>
    </xf>
    <xf numFmtId="0" fontId="76" fillId="0" borderId="10" xfId="109" applyFont="1" applyFill="1" applyBorder="1" applyAlignment="1">
      <alignment horizontal="center" vertical="center" wrapText="1"/>
    </xf>
    <xf numFmtId="10" fontId="76" fillId="0" borderId="10" xfId="109" applyNumberFormat="1" applyFont="1" applyFill="1" applyBorder="1" applyAlignment="1">
      <alignment horizontal="center" vertical="center" wrapText="1"/>
    </xf>
    <xf numFmtId="1" fontId="76" fillId="0" borderId="10" xfId="109" applyNumberFormat="1" applyFont="1" applyFill="1" applyBorder="1" applyAlignment="1">
      <alignment horizontal="center" vertical="center" wrapText="1"/>
    </xf>
    <xf numFmtId="173" fontId="76" fillId="0" borderId="10" xfId="348" applyNumberFormat="1" applyFont="1" applyFill="1" applyBorder="1" applyAlignment="1">
      <alignment vertical="center" wrapText="1"/>
    </xf>
    <xf numFmtId="1" fontId="76" fillId="0" borderId="10" xfId="348" applyNumberFormat="1" applyFont="1" applyFill="1" applyBorder="1" applyAlignment="1">
      <alignment horizontal="center" vertical="center" wrapText="1"/>
    </xf>
    <xf numFmtId="9" fontId="76" fillId="0" borderId="10" xfId="348" applyFont="1" applyFill="1" applyBorder="1" applyAlignment="1">
      <alignment horizontal="center" vertical="center" wrapText="1"/>
    </xf>
    <xf numFmtId="0" fontId="98" fillId="0" borderId="0" xfId="106" applyFont="1" applyFill="1" applyAlignment="1">
      <alignment horizontal="center" vertical="center" wrapText="1"/>
    </xf>
    <xf numFmtId="10" fontId="64" fillId="0" borderId="0" xfId="106" applyNumberFormat="1" applyFont="1" applyFill="1" applyAlignment="1">
      <alignment horizontal="left" vertical="top" wrapText="1"/>
    </xf>
    <xf numFmtId="10" fontId="64" fillId="0" borderId="0" xfId="106" applyNumberFormat="1" applyFont="1" applyFill="1" applyAlignment="1">
      <alignment horizontal="center" vertical="center" wrapText="1"/>
    </xf>
    <xf numFmtId="9" fontId="64" fillId="0" borderId="0" xfId="106" applyNumberFormat="1" applyFont="1" applyFill="1" applyAlignment="1">
      <alignment horizontal="left" vertical="top" wrapText="1"/>
    </xf>
    <xf numFmtId="0" fontId="53" fillId="49" borderId="10" xfId="106" applyFont="1" applyFill="1" applyBorder="1" applyAlignment="1">
      <alignment horizontal="center" vertical="center" wrapText="1"/>
    </xf>
    <xf numFmtId="9" fontId="53" fillId="49" borderId="10" xfId="197" applyFont="1" applyFill="1" applyBorder="1" applyAlignment="1">
      <alignment horizontal="center" vertical="center" wrapText="1"/>
    </xf>
    <xf numFmtId="0" fontId="97" fillId="50" borderId="0" xfId="0" applyFont="1" applyFill="1" applyBorder="1" applyAlignment="1">
      <alignment horizontal="center" vertical="center" wrapText="1" readingOrder="1"/>
    </xf>
    <xf numFmtId="0" fontId="53" fillId="48" borderId="10" xfId="106" applyFont="1" applyFill="1" applyBorder="1" applyAlignment="1">
      <alignment horizontal="center" vertical="center" wrapText="1"/>
    </xf>
    <xf numFmtId="9" fontId="53" fillId="48" borderId="10" xfId="197" applyFont="1" applyFill="1" applyBorder="1" applyAlignment="1">
      <alignment horizontal="center" vertical="center" wrapText="1"/>
    </xf>
    <xf numFmtId="0" fontId="89" fillId="45" borderId="0" xfId="0" applyFont="1" applyFill="1" applyBorder="1" applyAlignment="1">
      <alignment horizontal="center" vertical="center" wrapText="1"/>
    </xf>
    <xf numFmtId="0" fontId="57" fillId="24" borderId="53" xfId="0" applyFont="1" applyFill="1" applyBorder="1" applyAlignment="1">
      <alignment horizontal="center" vertical="center" wrapText="1" readingOrder="1"/>
    </xf>
    <xf numFmtId="0" fontId="71" fillId="28" borderId="10" xfId="107" applyNumberFormat="1" applyFont="1" applyFill="1" applyBorder="1" applyAlignment="1">
      <alignment horizontal="center" vertical="center" wrapText="1"/>
    </xf>
    <xf numFmtId="0" fontId="71" fillId="28" borderId="10" xfId="106" applyNumberFormat="1" applyFont="1" applyFill="1" applyBorder="1" applyAlignment="1">
      <alignment horizontal="center" vertical="center" wrapText="1"/>
    </xf>
    <xf numFmtId="0" fontId="76" fillId="0" borderId="10" xfId="106" applyFont="1" applyFill="1" applyBorder="1" applyAlignment="1">
      <alignment horizontal="left" vertical="center" wrapText="1"/>
    </xf>
    <xf numFmtId="0" fontId="85" fillId="0" borderId="10" xfId="0" applyFont="1" applyBorder="1" applyAlignment="1">
      <alignment horizontal="center" vertical="center" wrapText="1"/>
    </xf>
    <xf numFmtId="0" fontId="76" fillId="37" borderId="12" xfId="104" applyFont="1" applyFill="1" applyBorder="1" applyAlignment="1">
      <alignment horizontal="center" vertical="center" wrapText="1"/>
    </xf>
    <xf numFmtId="0" fontId="76" fillId="37" borderId="13" xfId="104" applyFont="1" applyFill="1" applyBorder="1" applyAlignment="1">
      <alignment horizontal="center" vertical="center" wrapText="1"/>
    </xf>
    <xf numFmtId="9" fontId="76" fillId="37" borderId="11" xfId="206" applyFont="1" applyFill="1" applyBorder="1" applyAlignment="1">
      <alignment horizontal="center" vertical="center" wrapText="1"/>
    </xf>
    <xf numFmtId="9" fontId="76" fillId="37" borderId="19" xfId="206" applyFont="1" applyFill="1" applyBorder="1" applyAlignment="1">
      <alignment horizontal="center" vertical="center" wrapText="1"/>
    </xf>
    <xf numFmtId="0" fontId="75" fillId="27" borderId="28" xfId="104" applyFont="1" applyFill="1" applyBorder="1" applyAlignment="1">
      <alignment horizontal="center" vertical="center" wrapText="1"/>
    </xf>
    <xf numFmtId="0" fontId="75" fillId="27" borderId="0" xfId="104" applyFont="1" applyFill="1" applyBorder="1" applyAlignment="1">
      <alignment horizontal="center" vertical="center" wrapText="1"/>
    </xf>
    <xf numFmtId="0" fontId="75" fillId="39" borderId="54" xfId="104" applyFont="1" applyFill="1" applyBorder="1" applyAlignment="1">
      <alignment horizontal="center" vertical="center" wrapText="1"/>
    </xf>
    <xf numFmtId="0" fontId="75" fillId="39" borderId="55" xfId="104" applyFont="1" applyFill="1" applyBorder="1" applyAlignment="1">
      <alignment horizontal="center" vertical="center" wrapText="1"/>
    </xf>
    <xf numFmtId="0" fontId="75" fillId="39" borderId="10" xfId="104" applyFont="1" applyFill="1" applyBorder="1" applyAlignment="1">
      <alignment horizontal="center" vertical="center" wrapText="1"/>
    </xf>
    <xf numFmtId="0" fontId="76" fillId="37" borderId="41" xfId="104" applyFont="1" applyFill="1" applyBorder="1" applyAlignment="1">
      <alignment horizontal="center" vertical="center" wrapText="1"/>
    </xf>
    <xf numFmtId="0" fontId="76" fillId="37" borderId="22" xfId="104" applyFont="1" applyFill="1" applyBorder="1" applyAlignment="1">
      <alignment horizontal="center" vertical="center" wrapText="1"/>
    </xf>
    <xf numFmtId="0" fontId="76" fillId="37" borderId="26" xfId="104" applyFont="1" applyFill="1" applyBorder="1" applyAlignment="1">
      <alignment horizontal="center" vertical="center" wrapText="1"/>
    </xf>
    <xf numFmtId="9" fontId="76" fillId="37" borderId="31" xfId="104" applyNumberFormat="1" applyFont="1" applyFill="1" applyBorder="1" applyAlignment="1">
      <alignment horizontal="center" vertical="center" wrapText="1"/>
    </xf>
    <xf numFmtId="9" fontId="76" fillId="37" borderId="10" xfId="104" applyNumberFormat="1" applyFont="1" applyFill="1" applyBorder="1" applyAlignment="1">
      <alignment horizontal="center" vertical="center" wrapText="1"/>
    </xf>
    <xf numFmtId="9" fontId="76" fillId="37" borderId="24" xfId="104" applyNumberFormat="1" applyFont="1" applyFill="1" applyBorder="1" applyAlignment="1">
      <alignment horizontal="center" vertical="center" wrapText="1"/>
    </xf>
    <xf numFmtId="0" fontId="76" fillId="37" borderId="32" xfId="104" applyFont="1" applyFill="1" applyBorder="1" applyAlignment="1">
      <alignment horizontal="center" vertical="center" wrapText="1"/>
    </xf>
    <xf numFmtId="9" fontId="76" fillId="37" borderId="14" xfId="104" applyNumberFormat="1" applyFont="1" applyFill="1" applyBorder="1" applyAlignment="1">
      <alignment horizontal="center" vertical="center" wrapText="1"/>
    </xf>
    <xf numFmtId="9" fontId="75" fillId="27" borderId="56" xfId="206" applyFont="1" applyFill="1" applyBorder="1" applyAlignment="1">
      <alignment horizontal="center" vertical="center" wrapText="1"/>
    </xf>
    <xf numFmtId="9" fontId="75" fillId="27" borderId="39" xfId="206" applyFont="1" applyFill="1" applyBorder="1" applyAlignment="1">
      <alignment horizontal="center" vertical="center" wrapText="1"/>
    </xf>
    <xf numFmtId="9" fontId="75" fillId="34" borderId="56" xfId="206" applyFont="1" applyFill="1" applyBorder="1" applyAlignment="1">
      <alignment horizontal="center" vertical="center" wrapText="1"/>
    </xf>
    <xf numFmtId="9" fontId="75" fillId="34" borderId="39" xfId="206" applyFont="1" applyFill="1" applyBorder="1" applyAlignment="1">
      <alignment horizontal="center" vertical="center" wrapText="1"/>
    </xf>
    <xf numFmtId="0" fontId="76" fillId="37" borderId="14" xfId="104" applyFont="1" applyFill="1" applyBorder="1" applyAlignment="1">
      <alignment horizontal="center" vertical="center" wrapText="1"/>
    </xf>
    <xf numFmtId="0" fontId="76" fillId="37" borderId="24" xfId="104" applyFont="1" applyFill="1" applyBorder="1" applyAlignment="1">
      <alignment horizontal="center" vertical="center" wrapText="1"/>
    </xf>
    <xf numFmtId="175" fontId="58" fillId="0" borderId="14" xfId="206" applyNumberFormat="1" applyFont="1" applyBorder="1" applyAlignment="1">
      <alignment horizontal="center" vertical="center" wrapText="1"/>
    </xf>
    <xf numFmtId="175" fontId="58" fillId="0" borderId="24" xfId="206" applyNumberFormat="1" applyFont="1" applyBorder="1" applyAlignment="1">
      <alignment horizontal="center" vertical="center" wrapText="1"/>
    </xf>
    <xf numFmtId="9" fontId="78" fillId="39" borderId="14" xfId="206" applyFont="1" applyFill="1" applyBorder="1" applyAlignment="1">
      <alignment horizontal="center" vertical="center" wrapText="1"/>
    </xf>
    <xf numFmtId="9" fontId="78" fillId="39" borderId="24" xfId="206" applyFont="1" applyFill="1" applyBorder="1" applyAlignment="1">
      <alignment horizontal="center" vertical="center" wrapText="1"/>
    </xf>
    <xf numFmtId="9" fontId="75" fillId="27" borderId="14" xfId="206" applyFont="1" applyFill="1" applyBorder="1" applyAlignment="1">
      <alignment horizontal="center" vertical="center" wrapText="1"/>
    </xf>
    <xf numFmtId="9" fontId="75" fillId="27" borderId="24" xfId="206" applyFont="1" applyFill="1" applyBorder="1" applyAlignment="1">
      <alignment horizontal="center" vertical="center" wrapText="1"/>
    </xf>
    <xf numFmtId="9" fontId="75" fillId="27" borderId="16" xfId="206" applyFont="1" applyFill="1" applyBorder="1" applyAlignment="1">
      <alignment horizontal="center" vertical="center" wrapText="1"/>
    </xf>
    <xf numFmtId="9" fontId="75" fillId="27" borderId="35" xfId="206" applyFont="1" applyFill="1" applyBorder="1" applyAlignment="1">
      <alignment horizontal="center" vertical="center" wrapText="1"/>
    </xf>
    <xf numFmtId="10" fontId="75" fillId="27" borderId="32" xfId="206" applyNumberFormat="1" applyFont="1" applyFill="1" applyBorder="1" applyAlignment="1">
      <alignment horizontal="center" vertical="center" wrapText="1"/>
    </xf>
    <xf numFmtId="10" fontId="75" fillId="27" borderId="26" xfId="206" applyNumberFormat="1" applyFont="1" applyFill="1" applyBorder="1" applyAlignment="1">
      <alignment horizontal="center" vertical="center" wrapText="1"/>
    </xf>
    <xf numFmtId="0" fontId="59" fillId="0" borderId="20" xfId="104" applyBorder="1" applyAlignment="1">
      <alignment horizontal="center"/>
    </xf>
    <xf numFmtId="0" fontId="59" fillId="0" borderId="46" xfId="104" applyBorder="1" applyAlignment="1">
      <alignment horizontal="center"/>
    </xf>
    <xf numFmtId="0" fontId="59" fillId="0" borderId="47" xfId="104" applyBorder="1" applyAlignment="1">
      <alignment horizontal="center"/>
    </xf>
    <xf numFmtId="0" fontId="59" fillId="0" borderId="48" xfId="104" applyBorder="1" applyAlignment="1">
      <alignment horizontal="center"/>
    </xf>
    <xf numFmtId="0" fontId="59" fillId="0" borderId="57" xfId="104" applyBorder="1" applyAlignment="1">
      <alignment horizontal="center"/>
    </xf>
    <xf numFmtId="0" fontId="59" fillId="0" borderId="49" xfId="104" applyBorder="1" applyAlignment="1">
      <alignment horizontal="center"/>
    </xf>
    <xf numFmtId="0" fontId="66" fillId="32" borderId="0" xfId="194" applyFont="1" applyFill="1" applyAlignment="1">
      <alignment vertical="center" wrapText="1"/>
    </xf>
    <xf numFmtId="0" fontId="66" fillId="0" borderId="0" xfId="194" applyFont="1" applyAlignment="1">
      <alignment horizontal="left" vertical="center" wrapText="1"/>
    </xf>
    <xf numFmtId="0" fontId="74" fillId="0" borderId="19" xfId="0" applyFont="1" applyBorder="1" applyAlignment="1">
      <alignment horizontal="center" vertical="center"/>
    </xf>
    <xf numFmtId="0" fontId="74" fillId="0" borderId="58" xfId="0" applyFont="1" applyBorder="1" applyAlignment="1">
      <alignment horizontal="center" vertical="center"/>
    </xf>
    <xf numFmtId="0" fontId="74" fillId="0" borderId="18" xfId="0" applyFont="1" applyBorder="1" applyAlignment="1">
      <alignment horizontal="center" vertical="center"/>
    </xf>
    <xf numFmtId="0" fontId="74" fillId="0" borderId="16" xfId="0" applyFont="1" applyBorder="1" applyAlignment="1">
      <alignment horizontal="center" vertical="center"/>
    </xf>
    <xf numFmtId="0" fontId="74" fillId="0" borderId="53" xfId="0" applyFont="1" applyBorder="1" applyAlignment="1">
      <alignment horizontal="center" vertical="center"/>
    </xf>
    <xf numFmtId="0" fontId="74" fillId="0" borderId="15" xfId="0" applyFont="1" applyBorder="1" applyAlignment="1">
      <alignment horizontal="center" vertical="center"/>
    </xf>
    <xf numFmtId="0" fontId="74" fillId="33" borderId="59" xfId="0" applyFont="1" applyFill="1" applyBorder="1" applyAlignment="1">
      <alignment horizontal="center" vertical="center"/>
    </xf>
    <xf numFmtId="0" fontId="74" fillId="33" borderId="60" xfId="0" applyFont="1" applyFill="1" applyBorder="1" applyAlignment="1">
      <alignment horizontal="center" vertical="center"/>
    </xf>
    <xf numFmtId="0" fontId="74" fillId="33" borderId="3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4" xfId="0" applyFont="1" applyFill="1" applyBorder="1" applyAlignment="1">
      <alignment horizontal="center" vertical="center"/>
    </xf>
    <xf numFmtId="0" fontId="74" fillId="34" borderId="59" xfId="0" applyFont="1" applyFill="1" applyBorder="1" applyAlignment="1">
      <alignment horizontal="center" vertical="center"/>
    </xf>
    <xf numFmtId="0" fontId="74" fillId="34" borderId="60" xfId="0" applyFont="1" applyFill="1" applyBorder="1" applyAlignment="1">
      <alignment horizontal="center" vertical="center"/>
    </xf>
    <xf numFmtId="0" fontId="74" fillId="34" borderId="34" xfId="0" applyFont="1" applyFill="1" applyBorder="1" applyAlignment="1">
      <alignment horizontal="center" vertical="center"/>
    </xf>
    <xf numFmtId="0" fontId="74" fillId="39" borderId="61" xfId="0" applyFont="1" applyFill="1" applyBorder="1" applyAlignment="1">
      <alignment horizontal="center" vertical="center" wrapText="1"/>
    </xf>
    <xf numFmtId="0" fontId="74" fillId="39" borderId="33" xfId="0" applyFont="1" applyFill="1" applyBorder="1" applyAlignment="1">
      <alignment horizontal="center" vertical="center"/>
    </xf>
    <xf numFmtId="0" fontId="74" fillId="0" borderId="62" xfId="0" applyFont="1" applyBorder="1" applyAlignment="1">
      <alignment horizontal="left" vertical="top"/>
    </xf>
    <xf numFmtId="0" fontId="74" fillId="0" borderId="58" xfId="0" applyFont="1" applyBorder="1" applyAlignment="1">
      <alignment horizontal="left" vertical="top"/>
    </xf>
    <xf numFmtId="0" fontId="74" fillId="0" borderId="30" xfId="0" applyFont="1" applyBorder="1" applyAlignment="1">
      <alignment horizontal="left" vertical="top"/>
    </xf>
    <xf numFmtId="0" fontId="74" fillId="0" borderId="28" xfId="0" applyFont="1" applyBorder="1" applyAlignment="1">
      <alignment horizontal="left" vertical="top"/>
    </xf>
    <xf numFmtId="0" fontId="74" fillId="0" borderId="0" xfId="0" applyFont="1" applyBorder="1" applyAlignment="1">
      <alignment horizontal="left" vertical="top"/>
    </xf>
    <xf numFmtId="0" fontId="74" fillId="0" borderId="29" xfId="0" applyFont="1" applyBorder="1" applyAlignment="1">
      <alignment horizontal="left" vertical="top"/>
    </xf>
    <xf numFmtId="0" fontId="74" fillId="0" borderId="50" xfId="0" applyFont="1" applyBorder="1" applyAlignment="1">
      <alignment horizontal="left" vertical="top"/>
    </xf>
    <xf numFmtId="0" fontId="74" fillId="0" borderId="51" xfId="0" applyFont="1" applyBorder="1" applyAlignment="1">
      <alignment horizontal="left" vertical="top"/>
    </xf>
    <xf numFmtId="0" fontId="74" fillId="0" borderId="52" xfId="0" applyFont="1" applyBorder="1" applyAlignment="1">
      <alignment horizontal="left" vertical="top"/>
    </xf>
    <xf numFmtId="0" fontId="90" fillId="0" borderId="20" xfId="190" applyFont="1" applyBorder="1" applyAlignment="1">
      <alignment horizontal="center" vertical="center" wrapText="1"/>
    </xf>
    <xf numFmtId="0" fontId="91" fillId="0" borderId="46" xfId="190" applyFont="1" applyBorder="1" applyAlignment="1">
      <alignment horizontal="center" vertical="center" wrapText="1"/>
    </xf>
    <xf numFmtId="0" fontId="91" fillId="0" borderId="21" xfId="190" applyFont="1" applyBorder="1" applyAlignment="1">
      <alignment horizontal="center" vertical="center" wrapText="1"/>
    </xf>
    <xf numFmtId="0" fontId="5" fillId="0" borderId="20" xfId="131" applyFont="1" applyBorder="1" applyAlignment="1">
      <alignment horizontal="left" vertical="center" wrapText="1"/>
    </xf>
    <xf numFmtId="0" fontId="5" fillId="0" borderId="46" xfId="131" applyFont="1" applyBorder="1" applyAlignment="1">
      <alignment horizontal="left" vertical="center" wrapText="1"/>
    </xf>
    <xf numFmtId="0" fontId="5" fillId="0" borderId="21" xfId="131" applyFont="1" applyBorder="1" applyAlignment="1">
      <alignment horizontal="left" vertical="center" wrapText="1"/>
    </xf>
    <xf numFmtId="0" fontId="92" fillId="30" borderId="43" xfId="190" applyFont="1" applyFill="1" applyBorder="1" applyAlignment="1">
      <alignment horizontal="center" vertical="center" wrapText="1"/>
    </xf>
    <xf numFmtId="0" fontId="92" fillId="30" borderId="44" xfId="190" applyFont="1" applyFill="1" applyBorder="1" applyAlignment="1">
      <alignment horizontal="center" vertical="center" wrapText="1"/>
    </xf>
    <xf numFmtId="0" fontId="92" fillId="30" borderId="45" xfId="190" applyFont="1" applyFill="1" applyBorder="1" applyAlignment="1">
      <alignment horizontal="center" vertical="center" wrapText="1"/>
    </xf>
    <xf numFmtId="0" fontId="93" fillId="46" borderId="43" xfId="190" applyFont="1" applyFill="1" applyBorder="1" applyAlignment="1">
      <alignment horizontal="center" vertical="center" wrapText="1"/>
    </xf>
    <xf numFmtId="0" fontId="93" fillId="46" borderId="45" xfId="190" applyFont="1" applyFill="1" applyBorder="1" applyAlignment="1">
      <alignment horizontal="center" vertical="center" wrapText="1"/>
    </xf>
    <xf numFmtId="0" fontId="93" fillId="46" borderId="59" xfId="190" applyFont="1" applyFill="1" applyBorder="1" applyAlignment="1">
      <alignment horizontal="center" vertical="center" wrapText="1"/>
    </xf>
    <xf numFmtId="0" fontId="93" fillId="46" borderId="60" xfId="190" applyFont="1" applyFill="1" applyBorder="1" applyAlignment="1">
      <alignment horizontal="center" vertical="center" wrapText="1"/>
    </xf>
    <xf numFmtId="0" fontId="93" fillId="46" borderId="63" xfId="190" applyFont="1" applyFill="1" applyBorder="1" applyAlignment="1">
      <alignment horizontal="center" vertical="center" wrapText="1"/>
    </xf>
    <xf numFmtId="0" fontId="93" fillId="46" borderId="16" xfId="190" applyFont="1" applyFill="1" applyBorder="1" applyAlignment="1">
      <alignment horizontal="center" vertical="center" wrapText="1"/>
    </xf>
    <xf numFmtId="0" fontId="93" fillId="46" borderId="53" xfId="190" applyFont="1" applyFill="1" applyBorder="1" applyAlignment="1">
      <alignment horizontal="center" vertical="center" wrapText="1"/>
    </xf>
    <xf numFmtId="0" fontId="93" fillId="46" borderId="64" xfId="190" applyFont="1" applyFill="1" applyBorder="1" applyAlignment="1">
      <alignment horizontal="center" vertical="center" wrapText="1"/>
    </xf>
    <xf numFmtId="0" fontId="72" fillId="0" borderId="65" xfId="190" applyFont="1" applyBorder="1" applyAlignment="1">
      <alignment horizontal="center" vertical="center" wrapText="1"/>
    </xf>
    <xf numFmtId="0" fontId="72" fillId="0" borderId="15" xfId="190" applyFont="1" applyBorder="1" applyAlignment="1">
      <alignment horizontal="center" vertical="center" wrapText="1"/>
    </xf>
    <xf numFmtId="0" fontId="72" fillId="0" borderId="11" xfId="190" applyFont="1" applyBorder="1" applyAlignment="1">
      <alignment horizontal="justify" vertical="center" wrapText="1"/>
    </xf>
    <xf numFmtId="0" fontId="72" fillId="0" borderId="66" xfId="190" applyFont="1" applyBorder="1" applyAlignment="1">
      <alignment horizontal="justify" vertical="center" wrapText="1"/>
    </xf>
    <xf numFmtId="0" fontId="72" fillId="0" borderId="17" xfId="190" applyFont="1" applyBorder="1" applyAlignment="1">
      <alignment horizontal="justify" vertical="center" wrapText="1"/>
    </xf>
    <xf numFmtId="0" fontId="72" fillId="0" borderId="11" xfId="190" applyFont="1" applyBorder="1" applyAlignment="1">
      <alignment horizontal="center" vertical="center" wrapText="1"/>
    </xf>
    <xf numFmtId="0" fontId="72" fillId="0" borderId="66" xfId="190" applyFont="1" applyBorder="1" applyAlignment="1">
      <alignment horizontal="center" vertical="center" wrapText="1"/>
    </xf>
    <xf numFmtId="0" fontId="72" fillId="0" borderId="40" xfId="190" applyFont="1" applyBorder="1" applyAlignment="1">
      <alignment horizontal="center" vertical="center" wrapText="1"/>
    </xf>
    <xf numFmtId="0" fontId="93" fillId="46" borderId="22" xfId="190" applyFont="1" applyFill="1" applyBorder="1" applyAlignment="1">
      <alignment horizontal="center" vertical="center" wrapText="1"/>
    </xf>
    <xf numFmtId="0" fontId="93" fillId="46" borderId="10" xfId="190" applyFont="1" applyFill="1" applyBorder="1" applyAlignment="1">
      <alignment horizontal="center" vertical="center" wrapText="1"/>
    </xf>
    <xf numFmtId="0" fontId="72" fillId="0" borderId="10" xfId="190" applyFont="1" applyBorder="1"/>
    <xf numFmtId="0" fontId="93" fillId="46" borderId="11" xfId="190" applyFont="1" applyFill="1" applyBorder="1" applyAlignment="1">
      <alignment horizontal="center" vertical="center" wrapText="1"/>
    </xf>
    <xf numFmtId="0" fontId="93" fillId="46" borderId="40" xfId="190" applyFont="1" applyFill="1" applyBorder="1" applyAlignment="1">
      <alignment horizontal="center" vertical="center" wrapText="1"/>
    </xf>
    <xf numFmtId="0" fontId="72" fillId="0" borderId="10" xfId="190" applyFont="1" applyBorder="1" applyAlignment="1">
      <alignment horizontal="justify" vertical="center" wrapText="1"/>
    </xf>
    <xf numFmtId="0" fontId="72" fillId="0" borderId="40" xfId="190" applyFont="1" applyBorder="1" applyAlignment="1">
      <alignment horizontal="justify" vertical="center" wrapText="1"/>
    </xf>
    <xf numFmtId="0" fontId="93" fillId="46" borderId="23" xfId="190" applyFont="1" applyFill="1" applyBorder="1" applyAlignment="1">
      <alignment horizontal="center" vertical="center" wrapText="1"/>
    </xf>
    <xf numFmtId="0" fontId="93" fillId="46" borderId="66" xfId="190" applyFont="1" applyFill="1" applyBorder="1" applyAlignment="1">
      <alignment horizontal="center" vertical="center" wrapText="1"/>
    </xf>
    <xf numFmtId="0" fontId="93" fillId="46" borderId="10" xfId="190" applyFont="1" applyFill="1" applyBorder="1" applyAlignment="1">
      <alignment horizontal="left" vertical="center" wrapText="1"/>
    </xf>
    <xf numFmtId="0" fontId="72" fillId="0" borderId="25" xfId="190" applyFont="1" applyBorder="1" applyAlignment="1">
      <alignment horizontal="justify" vertical="center" wrapText="1"/>
    </xf>
    <xf numFmtId="0" fontId="72" fillId="0" borderId="23" xfId="190" applyFont="1" applyBorder="1" applyAlignment="1">
      <alignment horizontal="justify" vertical="center" wrapText="1"/>
    </xf>
    <xf numFmtId="0" fontId="72" fillId="0" borderId="22" xfId="190" applyFont="1" applyBorder="1" applyAlignment="1">
      <alignment horizontal="justify" vertical="center" wrapText="1"/>
    </xf>
    <xf numFmtId="0" fontId="72" fillId="37" borderId="10" xfId="190" applyFont="1" applyFill="1" applyBorder="1" applyAlignment="1">
      <alignment horizontal="justify" vertical="center" wrapText="1"/>
    </xf>
    <xf numFmtId="0" fontId="72" fillId="0" borderId="11" xfId="190" applyFont="1" applyBorder="1" applyAlignment="1">
      <alignment horizontal="left" vertical="center" wrapText="1"/>
    </xf>
    <xf numFmtId="0" fontId="72" fillId="0" borderId="66" xfId="190" applyFont="1" applyBorder="1" applyAlignment="1">
      <alignment horizontal="left" vertical="center" wrapText="1"/>
    </xf>
    <xf numFmtId="0" fontId="72" fillId="0" borderId="17" xfId="190" applyFont="1" applyBorder="1" applyAlignment="1">
      <alignment horizontal="left" vertical="center" wrapText="1"/>
    </xf>
    <xf numFmtId="0" fontId="72" fillId="30" borderId="19" xfId="190" applyFont="1" applyFill="1" applyBorder="1" applyAlignment="1">
      <alignment horizontal="center" vertical="center" wrapText="1"/>
    </xf>
    <xf numFmtId="0" fontId="72" fillId="30" borderId="58" xfId="190" applyFont="1" applyFill="1" applyBorder="1" applyAlignment="1">
      <alignment horizontal="center" vertical="center" wrapText="1"/>
    </xf>
    <xf numFmtId="0" fontId="72" fillId="30" borderId="18" xfId="190" applyFont="1" applyFill="1" applyBorder="1" applyAlignment="1">
      <alignment horizontal="center" vertical="center" wrapText="1"/>
    </xf>
    <xf numFmtId="0" fontId="72" fillId="30" borderId="67" xfId="190" applyFont="1" applyFill="1" applyBorder="1" applyAlignment="1">
      <alignment horizontal="center" vertical="center" wrapText="1"/>
    </xf>
    <xf numFmtId="0" fontId="72" fillId="30" borderId="0" xfId="190" applyFont="1" applyFill="1" applyBorder="1" applyAlignment="1">
      <alignment horizontal="center" vertical="center" wrapText="1"/>
    </xf>
    <xf numFmtId="0" fontId="72" fillId="30" borderId="68" xfId="190" applyFont="1" applyFill="1" applyBorder="1" applyAlignment="1">
      <alignment horizontal="center" vertical="center" wrapText="1"/>
    </xf>
    <xf numFmtId="0" fontId="72" fillId="30" borderId="16" xfId="190" applyFont="1" applyFill="1" applyBorder="1" applyAlignment="1">
      <alignment horizontal="center" vertical="center" wrapText="1"/>
    </xf>
    <xf numFmtId="0" fontId="72" fillId="30" borderId="53" xfId="190" applyFont="1" applyFill="1" applyBorder="1" applyAlignment="1">
      <alignment horizontal="center" vertical="center" wrapText="1"/>
    </xf>
    <xf numFmtId="0" fontId="72" fillId="30" borderId="15" xfId="190" applyFont="1" applyFill="1" applyBorder="1" applyAlignment="1">
      <alignment horizontal="center" vertical="center" wrapText="1"/>
    </xf>
    <xf numFmtId="0" fontId="36" fillId="46" borderId="11" xfId="190" applyFont="1" applyFill="1" applyBorder="1" applyAlignment="1">
      <alignment horizontal="left" vertical="center" wrapText="1"/>
    </xf>
    <xf numFmtId="0" fontId="36" fillId="46" borderId="66" xfId="190" applyFont="1" applyFill="1" applyBorder="1" applyAlignment="1">
      <alignment horizontal="left" vertical="center" wrapText="1"/>
    </xf>
    <xf numFmtId="0" fontId="36" fillId="46" borderId="17" xfId="190" applyFont="1" applyFill="1" applyBorder="1" applyAlignment="1">
      <alignment horizontal="left" vertical="center" wrapText="1"/>
    </xf>
    <xf numFmtId="0" fontId="93" fillId="47" borderId="11" xfId="190" applyFont="1" applyFill="1" applyBorder="1" applyAlignment="1">
      <alignment horizontal="left" vertical="center" wrapText="1"/>
    </xf>
    <xf numFmtId="0" fontId="93" fillId="47" borderId="66" xfId="190" applyFont="1" applyFill="1" applyBorder="1" applyAlignment="1">
      <alignment horizontal="left" vertical="center" wrapText="1"/>
    </xf>
    <xf numFmtId="0" fontId="93" fillId="47" borderId="17" xfId="190" applyFont="1" applyFill="1" applyBorder="1" applyAlignment="1">
      <alignment horizontal="left" vertical="center" wrapText="1"/>
    </xf>
    <xf numFmtId="9" fontId="72" fillId="0" borderId="11" xfId="210" applyFont="1" applyBorder="1" applyAlignment="1">
      <alignment horizontal="center" vertical="center" wrapText="1"/>
    </xf>
    <xf numFmtId="9" fontId="72" fillId="0" borderId="66" xfId="210" applyFont="1" applyBorder="1" applyAlignment="1">
      <alignment horizontal="center" vertical="center" wrapText="1"/>
    </xf>
    <xf numFmtId="9" fontId="72" fillId="0" borderId="40" xfId="210" applyFont="1" applyBorder="1" applyAlignment="1">
      <alignment horizontal="center" vertical="center" wrapText="1"/>
    </xf>
    <xf numFmtId="0" fontId="72" fillId="31" borderId="11" xfId="190" applyFont="1" applyFill="1" applyBorder="1" applyAlignment="1">
      <alignment horizontal="center" vertical="center" wrapText="1"/>
    </xf>
    <xf numFmtId="0" fontId="72" fillId="31" borderId="66" xfId="190" applyFont="1" applyFill="1" applyBorder="1" applyAlignment="1">
      <alignment horizontal="center" vertical="center" wrapText="1"/>
    </xf>
    <xf numFmtId="0" fontId="72" fillId="31" borderId="17" xfId="190" applyFont="1" applyFill="1" applyBorder="1" applyAlignment="1">
      <alignment horizontal="center" vertical="center" wrapText="1"/>
    </xf>
    <xf numFmtId="0" fontId="5" fillId="0" borderId="11" xfId="190" applyFont="1" applyFill="1" applyBorder="1" applyAlignment="1">
      <alignment horizontal="center" vertical="center" wrapText="1"/>
    </xf>
    <xf numFmtId="0" fontId="5" fillId="0" borderId="66" xfId="190" applyFont="1" applyFill="1" applyBorder="1" applyAlignment="1">
      <alignment horizontal="center" vertical="center" wrapText="1"/>
    </xf>
    <xf numFmtId="0" fontId="5" fillId="0" borderId="40" xfId="190" applyFont="1" applyFill="1" applyBorder="1" applyAlignment="1">
      <alignment horizontal="center" vertical="center" wrapText="1"/>
    </xf>
    <xf numFmtId="0" fontId="72" fillId="30" borderId="11" xfId="190" applyFont="1" applyFill="1" applyBorder="1" applyAlignment="1">
      <alignment horizontal="center" vertical="center" wrapText="1"/>
    </xf>
    <xf numFmtId="0" fontId="72" fillId="30" borderId="66" xfId="190" applyFont="1" applyFill="1" applyBorder="1" applyAlignment="1">
      <alignment horizontal="center" vertical="center" wrapText="1"/>
    </xf>
    <xf numFmtId="0" fontId="72" fillId="30" borderId="17" xfId="190" applyFont="1" applyFill="1" applyBorder="1" applyAlignment="1">
      <alignment horizontal="center" vertical="center" wrapText="1"/>
    </xf>
    <xf numFmtId="0" fontId="72" fillId="0" borderId="10" xfId="190" applyFont="1" applyBorder="1" applyAlignment="1">
      <alignment horizontal="left" vertical="center" wrapText="1"/>
    </xf>
    <xf numFmtId="0" fontId="72" fillId="42" borderId="11" xfId="190" applyFont="1" applyFill="1" applyBorder="1" applyAlignment="1">
      <alignment horizontal="center" vertical="center" wrapText="1"/>
    </xf>
    <xf numFmtId="0" fontId="72" fillId="42" borderId="66" xfId="190" applyFont="1" applyFill="1" applyBorder="1" applyAlignment="1">
      <alignment horizontal="center" vertical="center" wrapText="1"/>
    </xf>
    <xf numFmtId="0" fontId="72" fillId="42" borderId="17" xfId="190" applyFont="1" applyFill="1" applyBorder="1" applyAlignment="1">
      <alignment horizontal="center" vertical="center" wrapText="1"/>
    </xf>
    <xf numFmtId="9" fontId="5" fillId="0" borderId="11" xfId="190" applyNumberFormat="1" applyFont="1" applyFill="1" applyBorder="1" applyAlignment="1">
      <alignment horizontal="center" vertical="center" wrapText="1"/>
    </xf>
    <xf numFmtId="9" fontId="5" fillId="0" borderId="66" xfId="190" applyNumberFormat="1" applyFont="1" applyFill="1" applyBorder="1" applyAlignment="1">
      <alignment horizontal="center" vertical="center" wrapText="1"/>
    </xf>
    <xf numFmtId="9" fontId="5" fillId="0" borderId="40" xfId="190" applyNumberFormat="1" applyFont="1" applyFill="1" applyBorder="1" applyAlignment="1">
      <alignment horizontal="center" vertical="center" wrapText="1"/>
    </xf>
    <xf numFmtId="0" fontId="93" fillId="46" borderId="11" xfId="190" applyFont="1" applyFill="1" applyBorder="1" applyAlignment="1">
      <alignment horizontal="left" vertical="center" wrapText="1"/>
    </xf>
    <xf numFmtId="0" fontId="93" fillId="46" borderId="66" xfId="190" applyFont="1" applyFill="1" applyBorder="1" applyAlignment="1">
      <alignment horizontal="left" vertical="center" wrapText="1"/>
    </xf>
    <xf numFmtId="0" fontId="93" fillId="46" borderId="17" xfId="190" applyFont="1" applyFill="1" applyBorder="1" applyAlignment="1">
      <alignment horizontal="left" vertical="center" wrapText="1"/>
    </xf>
    <xf numFmtId="0" fontId="5" fillId="0" borderId="11" xfId="190" applyFont="1" applyBorder="1" applyAlignment="1">
      <alignment horizontal="center" vertical="center" wrapText="1"/>
    </xf>
    <xf numFmtId="0" fontId="5" fillId="0" borderId="66" xfId="190" applyFont="1" applyBorder="1" applyAlignment="1">
      <alignment horizontal="center" vertical="center" wrapText="1"/>
    </xf>
    <xf numFmtId="0" fontId="5" fillId="0" borderId="40" xfId="190" applyFont="1" applyBorder="1" applyAlignment="1">
      <alignment horizontal="center" vertical="center" wrapText="1"/>
    </xf>
    <xf numFmtId="0" fontId="93" fillId="47" borderId="10" xfId="190" applyFont="1" applyFill="1" applyBorder="1" applyAlignment="1">
      <alignment horizontal="justify" vertical="center" wrapText="1"/>
    </xf>
    <xf numFmtId="0" fontId="72" fillId="0" borderId="11" xfId="190" applyFont="1" applyFill="1" applyBorder="1" applyAlignment="1">
      <alignment horizontal="center" vertical="center" wrapText="1"/>
    </xf>
    <xf numFmtId="0" fontId="72" fillId="0" borderId="66" xfId="190" applyFont="1" applyFill="1" applyBorder="1" applyAlignment="1">
      <alignment horizontal="center" vertical="center" wrapText="1"/>
    </xf>
    <xf numFmtId="0" fontId="72" fillId="0" borderId="40" xfId="190" applyFont="1" applyFill="1" applyBorder="1" applyAlignment="1">
      <alignment horizontal="center" vertical="center" wrapText="1"/>
    </xf>
    <xf numFmtId="0" fontId="60" fillId="37" borderId="11" xfId="32" applyFill="1" applyBorder="1" applyAlignment="1" applyProtection="1">
      <alignment horizontal="center" vertical="center" wrapText="1"/>
    </xf>
    <xf numFmtId="0" fontId="94" fillId="37" borderId="66" xfId="32" applyFont="1" applyFill="1" applyBorder="1" applyAlignment="1" applyProtection="1">
      <alignment horizontal="center" vertical="center" wrapText="1"/>
    </xf>
    <xf numFmtId="0" fontId="94" fillId="37" borderId="40" xfId="32" applyFont="1" applyFill="1" applyBorder="1" applyAlignment="1" applyProtection="1">
      <alignment horizontal="center" vertical="center" wrapText="1"/>
    </xf>
    <xf numFmtId="0" fontId="72" fillId="37" borderId="11" xfId="190" applyFont="1" applyFill="1" applyBorder="1" applyAlignment="1">
      <alignment horizontal="center" vertical="center" wrapText="1"/>
    </xf>
    <xf numFmtId="0" fontId="72" fillId="37" borderId="66" xfId="190" applyFont="1" applyFill="1" applyBorder="1" applyAlignment="1">
      <alignment horizontal="center" vertical="center" wrapText="1"/>
    </xf>
    <xf numFmtId="0" fontId="72" fillId="37" borderId="40" xfId="190" applyFont="1" applyFill="1" applyBorder="1" applyAlignment="1">
      <alignment horizontal="center" vertical="center" wrapText="1"/>
    </xf>
    <xf numFmtId="0" fontId="72" fillId="37" borderId="24" xfId="190" applyFont="1" applyFill="1" applyBorder="1" applyAlignment="1">
      <alignment horizontal="justify" vertical="center" wrapText="1"/>
    </xf>
    <xf numFmtId="0" fontId="60" fillId="37" borderId="35" xfId="32" applyFill="1" applyBorder="1" applyAlignment="1" applyProtection="1">
      <alignment horizontal="center" vertical="center" wrapText="1"/>
    </xf>
    <xf numFmtId="0" fontId="72" fillId="37" borderId="69" xfId="190" applyFont="1" applyFill="1" applyBorder="1" applyAlignment="1">
      <alignment horizontal="center" vertical="center" wrapText="1"/>
    </xf>
    <xf numFmtId="0" fontId="72" fillId="37" borderId="70" xfId="190" applyFont="1" applyFill="1" applyBorder="1" applyAlignment="1">
      <alignment horizontal="center" vertical="center" wrapText="1"/>
    </xf>
    <xf numFmtId="0" fontId="93" fillId="46" borderId="26" xfId="190" applyFont="1" applyFill="1" applyBorder="1" applyAlignment="1">
      <alignment horizontal="center" vertical="center" wrapText="1"/>
    </xf>
    <xf numFmtId="0" fontId="93" fillId="46" borderId="24" xfId="190" applyFont="1" applyFill="1" applyBorder="1" applyAlignment="1">
      <alignment horizontal="center" vertical="center" wrapText="1"/>
    </xf>
    <xf numFmtId="0" fontId="95" fillId="45" borderId="0" xfId="0" applyFont="1" applyFill="1" applyBorder="1" applyAlignment="1">
      <alignment horizontal="center" vertical="center" wrapText="1"/>
    </xf>
    <xf numFmtId="0" fontId="41" fillId="45" borderId="0" xfId="0" applyFont="1" applyFill="1" applyBorder="1" applyAlignment="1">
      <alignment horizontal="center" vertical="center" wrapText="1"/>
    </xf>
    <xf numFmtId="0" fontId="30" fillId="24" borderId="53" xfId="0" applyFont="1" applyFill="1" applyBorder="1" applyAlignment="1">
      <alignment horizontal="center" vertical="center" wrapText="1" readingOrder="1"/>
    </xf>
    <xf numFmtId="0" fontId="42" fillId="24" borderId="53" xfId="0" applyFont="1" applyFill="1" applyBorder="1" applyAlignment="1">
      <alignment horizontal="center" vertical="center" wrapText="1" readingOrder="1"/>
    </xf>
    <xf numFmtId="0" fontId="71" fillId="28" borderId="12" xfId="106" applyNumberFormat="1" applyFont="1" applyFill="1" applyBorder="1" applyAlignment="1">
      <alignment horizontal="center" vertical="center" wrapText="1"/>
    </xf>
    <xf numFmtId="0" fontId="71" fillId="28" borderId="14" xfId="106" applyNumberFormat="1" applyFont="1" applyFill="1" applyBorder="1" applyAlignment="1">
      <alignment horizontal="center" vertical="center" wrapText="1"/>
    </xf>
    <xf numFmtId="0" fontId="64" fillId="29" borderId="10" xfId="106" applyFont="1" applyFill="1" applyBorder="1" applyAlignment="1">
      <alignment horizontal="left" vertical="top" wrapText="1"/>
    </xf>
    <xf numFmtId="0" fontId="71" fillId="28" borderId="67" xfId="106" applyFont="1" applyFill="1" applyBorder="1" applyAlignment="1">
      <alignment horizontal="center" vertical="center" wrapText="1"/>
    </xf>
    <xf numFmtId="0" fontId="26" fillId="26" borderId="11" xfId="106" applyFont="1" applyFill="1" applyBorder="1" applyAlignment="1">
      <alignment horizontal="center" vertical="center" wrapText="1"/>
    </xf>
    <xf numFmtId="0" fontId="26" fillId="26" borderId="66" xfId="106" applyFont="1" applyFill="1" applyBorder="1" applyAlignment="1">
      <alignment horizontal="center" vertical="center" wrapText="1"/>
    </xf>
    <xf numFmtId="0" fontId="26" fillId="26" borderId="17" xfId="106" applyFont="1" applyFill="1" applyBorder="1" applyAlignment="1">
      <alignment horizontal="center" vertical="center" wrapText="1"/>
    </xf>
    <xf numFmtId="0" fontId="96" fillId="28" borderId="10" xfId="107" applyNumberFormat="1" applyFont="1" applyFill="1" applyBorder="1" applyAlignment="1">
      <alignment horizontal="center" vertical="center" wrapText="1"/>
    </xf>
    <xf numFmtId="0" fontId="71" fillId="28" borderId="66" xfId="106" applyNumberFormat="1" applyFont="1" applyFill="1" applyBorder="1" applyAlignment="1">
      <alignment horizontal="center" vertical="center" wrapText="1"/>
    </xf>
    <xf numFmtId="0" fontId="71" fillId="28" borderId="17" xfId="106" applyNumberFormat="1" applyFont="1" applyFill="1" applyBorder="1" applyAlignment="1">
      <alignment horizontal="center" vertical="center" wrapText="1"/>
    </xf>
    <xf numFmtId="0" fontId="6" fillId="25" borderId="12" xfId="0" applyFont="1" applyFill="1" applyBorder="1" applyAlignment="1">
      <alignment horizontal="center"/>
    </xf>
    <xf numFmtId="0" fontId="6" fillId="25" borderId="13" xfId="0" applyFont="1" applyFill="1" applyBorder="1" applyAlignment="1">
      <alignment horizontal="center"/>
    </xf>
    <xf numFmtId="0" fontId="26" fillId="25" borderId="67"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68"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53" xfId="0" applyFont="1" applyFill="1" applyBorder="1" applyAlignment="1">
      <alignment horizontal="center" vertical="center"/>
    </xf>
    <xf numFmtId="0" fontId="26" fillId="25" borderId="15" xfId="0" applyFont="1" applyFill="1" applyBorder="1" applyAlignment="1">
      <alignment horizontal="center" vertical="center"/>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1" xfId="0" applyFont="1" applyBorder="1" applyAlignment="1">
      <alignment horizontal="left" vertical="center" wrapText="1"/>
    </xf>
    <xf numFmtId="0" fontId="5" fillId="0" borderId="17" xfId="0" applyFont="1" applyBorder="1" applyAlignment="1">
      <alignment horizontal="left" vertical="center" wrapText="1"/>
    </xf>
    <xf numFmtId="0" fontId="86" fillId="0" borderId="72" xfId="105" applyFont="1" applyBorder="1" applyAlignment="1">
      <alignment horizontal="center" vertical="center" wrapText="1" readingOrder="1"/>
    </xf>
    <xf numFmtId="0" fontId="86" fillId="0" borderId="73" xfId="105" applyFont="1" applyBorder="1" applyAlignment="1">
      <alignment horizontal="center" vertical="center" wrapText="1" readingOrder="1"/>
    </xf>
    <xf numFmtId="0" fontId="86" fillId="0" borderId="74" xfId="105" applyFont="1" applyBorder="1" applyAlignment="1">
      <alignment horizontal="center" vertical="center" wrapText="1" readingOrder="1"/>
    </xf>
    <xf numFmtId="0" fontId="32" fillId="42" borderId="10" xfId="105" applyFont="1" applyFill="1" applyBorder="1" applyAlignment="1">
      <alignment horizontal="center" vertical="center" wrapText="1"/>
    </xf>
    <xf numFmtId="9" fontId="5" fillId="0" borderId="10" xfId="105" applyNumberFormat="1" applyFont="1" applyFill="1" applyBorder="1" applyAlignment="1">
      <alignment horizontal="center" vertical="center" wrapText="1"/>
    </xf>
    <xf numFmtId="9" fontId="5" fillId="0" borderId="25" xfId="105" applyNumberFormat="1" applyFont="1" applyFill="1" applyBorder="1" applyAlignment="1">
      <alignment horizontal="center" vertical="center" wrapText="1"/>
    </xf>
    <xf numFmtId="0" fontId="59" fillId="39" borderId="53" xfId="105" applyFill="1" applyBorder="1" applyAlignment="1">
      <alignment horizontal="center"/>
    </xf>
    <xf numFmtId="0" fontId="32" fillId="31" borderId="10" xfId="105" applyFont="1" applyFill="1" applyBorder="1" applyAlignment="1">
      <alignment horizontal="center" vertical="center" wrapText="1"/>
    </xf>
    <xf numFmtId="0" fontId="5" fillId="0" borderId="10" xfId="105" applyFont="1" applyFill="1" applyBorder="1" applyAlignment="1">
      <alignment horizontal="center" vertical="center" wrapText="1"/>
    </xf>
    <xf numFmtId="0" fontId="5" fillId="0" borderId="25" xfId="105" applyFont="1" applyFill="1" applyBorder="1" applyAlignment="1">
      <alignment horizontal="center" vertical="center" wrapText="1"/>
    </xf>
    <xf numFmtId="0" fontId="32" fillId="30" borderId="10" xfId="105" applyFont="1" applyFill="1" applyBorder="1" applyAlignment="1">
      <alignment horizontal="center" vertical="center" wrapText="1"/>
    </xf>
  </cellXfs>
  <cellStyles count="361">
    <cellStyle name="20% - Énfasis1 2" xfId="1"/>
    <cellStyle name="20% - Énfasis1 2 2" xfId="220"/>
    <cellStyle name="20% - Énfasis2 2" xfId="2"/>
    <cellStyle name="20% - Énfasis2 2 2" xfId="221"/>
    <cellStyle name="20% - Énfasis3 2" xfId="3"/>
    <cellStyle name="20% - Énfasis3 2 2" xfId="222"/>
    <cellStyle name="20% - Énfasis4 2" xfId="4"/>
    <cellStyle name="20% - Énfasis4 2 2" xfId="223"/>
    <cellStyle name="20% - Énfasis5 2" xfId="5"/>
    <cellStyle name="20% - Énfasis5 2 2" xfId="224"/>
    <cellStyle name="20% - Énfasis6 2" xfId="6"/>
    <cellStyle name="20% - Énfasis6 2 2" xfId="225"/>
    <cellStyle name="40% - Énfasis1 2" xfId="7"/>
    <cellStyle name="40% - Énfasis1 2 2" xfId="226"/>
    <cellStyle name="40% - Énfasis2 2" xfId="8"/>
    <cellStyle name="40% - Énfasis2 2 2" xfId="227"/>
    <cellStyle name="40% - Énfasis3 2" xfId="9"/>
    <cellStyle name="40% - Énfasis3 2 2" xfId="228"/>
    <cellStyle name="40% - Énfasis4 2" xfId="10"/>
    <cellStyle name="40% - Énfasis4 2 2" xfId="229"/>
    <cellStyle name="40% - Énfasis5 2" xfId="11"/>
    <cellStyle name="40% - Énfasis5 2 2" xfId="230"/>
    <cellStyle name="40% - Énfasis6 2" xfId="12"/>
    <cellStyle name="40% - Énfasis6 2 2" xfId="231"/>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Euro 2" xfId="232"/>
    <cellStyle name="Hipervínculo" xfId="32" builtinId="8"/>
    <cellStyle name="Hipervínculo 2" xfId="33"/>
    <cellStyle name="Incorrecto 2" xfId="34"/>
    <cellStyle name="Millares" xfId="35" builtinId="3"/>
    <cellStyle name="Millares 2" xfId="36"/>
    <cellStyle name="Millares 2 2" xfId="37"/>
    <cellStyle name="Millares 2 3" xfId="38"/>
    <cellStyle name="Millares 2 4" xfId="39"/>
    <cellStyle name="Millares 2 4 2" xfId="234"/>
    <cellStyle name="Millares 2 5" xfId="233"/>
    <cellStyle name="Millares 3" xfId="40"/>
    <cellStyle name="Millares 3 10" xfId="41"/>
    <cellStyle name="Millares 3 10 2" xfId="42"/>
    <cellStyle name="Millares 3 10 2 2" xfId="237"/>
    <cellStyle name="Millares 3 10 3" xfId="236"/>
    <cellStyle name="Millares 3 11" xfId="43"/>
    <cellStyle name="Millares 3 11 2" xfId="44"/>
    <cellStyle name="Millares 3 11 2 2" xfId="239"/>
    <cellStyle name="Millares 3 11 3" xfId="238"/>
    <cellStyle name="Millares 3 12" xfId="45"/>
    <cellStyle name="Millares 3 12 2" xfId="46"/>
    <cellStyle name="Millares 3 12 2 2" xfId="241"/>
    <cellStyle name="Millares 3 12 3" xfId="240"/>
    <cellStyle name="Millares 3 13" xfId="47"/>
    <cellStyle name="Millares 3 13 2" xfId="48"/>
    <cellStyle name="Millares 3 13 2 2" xfId="243"/>
    <cellStyle name="Millares 3 13 3" xfId="242"/>
    <cellStyle name="Millares 3 14" xfId="49"/>
    <cellStyle name="Millares 3 14 2" xfId="50"/>
    <cellStyle name="Millares 3 14 2 2" xfId="245"/>
    <cellStyle name="Millares 3 14 3" xfId="244"/>
    <cellStyle name="Millares 3 15" xfId="51"/>
    <cellStyle name="Millares 3 15 2" xfId="52"/>
    <cellStyle name="Millares 3 15 2 2" xfId="247"/>
    <cellStyle name="Millares 3 15 3" xfId="246"/>
    <cellStyle name="Millares 3 16" xfId="53"/>
    <cellStyle name="Millares 3 16 2" xfId="54"/>
    <cellStyle name="Millares 3 16 2 2" xfId="249"/>
    <cellStyle name="Millares 3 16 3" xfId="248"/>
    <cellStyle name="Millares 3 17" xfId="55"/>
    <cellStyle name="Millares 3 17 2" xfId="250"/>
    <cellStyle name="Millares 3 18" xfId="235"/>
    <cellStyle name="Millares 3 2" xfId="56"/>
    <cellStyle name="Millares 3 2 2" xfId="57"/>
    <cellStyle name="Millares 3 2 2 2" xfId="252"/>
    <cellStyle name="Millares 3 2 3" xfId="251"/>
    <cellStyle name="Millares 3 3" xfId="58"/>
    <cellStyle name="Millares 3 3 2" xfId="59"/>
    <cellStyle name="Millares 3 3 2 2" xfId="254"/>
    <cellStyle name="Millares 3 3 3" xfId="253"/>
    <cellStyle name="Millares 3 4" xfId="60"/>
    <cellStyle name="Millares 3 4 2" xfId="61"/>
    <cellStyle name="Millares 3 4 2 2" xfId="256"/>
    <cellStyle name="Millares 3 4 3" xfId="255"/>
    <cellStyle name="Millares 3 5" xfId="62"/>
    <cellStyle name="Millares 3 5 2" xfId="63"/>
    <cellStyle name="Millares 3 5 2 2" xfId="258"/>
    <cellStyle name="Millares 3 5 3" xfId="257"/>
    <cellStyle name="Millares 3 6" xfId="64"/>
    <cellStyle name="Millares 3 6 2" xfId="65"/>
    <cellStyle name="Millares 3 6 2 2" xfId="260"/>
    <cellStyle name="Millares 3 6 3" xfId="259"/>
    <cellStyle name="Millares 3 7" xfId="66"/>
    <cellStyle name="Millares 3 7 2" xfId="67"/>
    <cellStyle name="Millares 3 7 2 2" xfId="262"/>
    <cellStyle name="Millares 3 7 3" xfId="261"/>
    <cellStyle name="Millares 3 8" xfId="68"/>
    <cellStyle name="Millares 3 8 2" xfId="69"/>
    <cellStyle name="Millares 3 8 2 2" xfId="264"/>
    <cellStyle name="Millares 3 8 3" xfId="263"/>
    <cellStyle name="Millares 3 9" xfId="70"/>
    <cellStyle name="Millares 3 9 2" xfId="71"/>
    <cellStyle name="Millares 3 9 2 2" xfId="266"/>
    <cellStyle name="Millares 3 9 3" xfId="265"/>
    <cellStyle name="Millares 4" xfId="72"/>
    <cellStyle name="Millares 4 2" xfId="73"/>
    <cellStyle name="Millares 4 2 2" xfId="268"/>
    <cellStyle name="Millares 4 3" xfId="267"/>
    <cellStyle name="Millares 5" xfId="74"/>
    <cellStyle name="Millares 5 2" xfId="75"/>
    <cellStyle name="Millares 5 2 2" xfId="270"/>
    <cellStyle name="Millares 5 3" xfId="269"/>
    <cellStyle name="Millares 6" xfId="76"/>
    <cellStyle name="Moneda 2" xfId="77"/>
    <cellStyle name="Moneda 2 2" xfId="78"/>
    <cellStyle name="Moneda 2 2 2" xfId="79"/>
    <cellStyle name="Moneda 3" xfId="80"/>
    <cellStyle name="Moneda 3 10" xfId="81"/>
    <cellStyle name="Moneda 3 11" xfId="82"/>
    <cellStyle name="Moneda 3 12" xfId="83"/>
    <cellStyle name="Moneda 3 13" xfId="84"/>
    <cellStyle name="Moneda 3 14" xfId="85"/>
    <cellStyle name="Moneda 3 15" xfId="86"/>
    <cellStyle name="Moneda 3 16" xfId="271"/>
    <cellStyle name="Moneda 3 2" xfId="87"/>
    <cellStyle name="Moneda 3 3" xfId="88"/>
    <cellStyle name="Moneda 3 4" xfId="89"/>
    <cellStyle name="Moneda 3 5" xfId="90"/>
    <cellStyle name="Moneda 3 6" xfId="91"/>
    <cellStyle name="Moneda 3 7" xfId="92"/>
    <cellStyle name="Moneda 3 8" xfId="93"/>
    <cellStyle name="Moneda 3 9" xfId="94"/>
    <cellStyle name="Moneda 4" xfId="95"/>
    <cellStyle name="Moneda 4 2" xfId="272"/>
    <cellStyle name="Moneda 5" xfId="96"/>
    <cellStyle name="Neutral 2" xfId="97"/>
    <cellStyle name="Normal" xfId="0" builtinId="0"/>
    <cellStyle name="Normal 10" xfId="98"/>
    <cellStyle name="Normal 10 2" xfId="99"/>
    <cellStyle name="Normal 10 2 2" xfId="274"/>
    <cellStyle name="Normal 10 3" xfId="273"/>
    <cellStyle name="Normal 11" xfId="100"/>
    <cellStyle name="Normal 12" xfId="101"/>
    <cellStyle name="Normal 12 2" xfId="102"/>
    <cellStyle name="Normal 12 2 2" xfId="276"/>
    <cellStyle name="Normal 12 3" xfId="275"/>
    <cellStyle name="Normal 13" xfId="103"/>
    <cellStyle name="Normal 13 2" xfId="277"/>
    <cellStyle name="Normal 14" xfId="104"/>
    <cellStyle name="Normal 14 2" xfId="278"/>
    <cellStyle name="Normal 15" xfId="105"/>
    <cellStyle name="Normal 15 2" xfId="279"/>
    <cellStyle name="Normal 2" xfId="106"/>
    <cellStyle name="Normal 2 2" xfId="107"/>
    <cellStyle name="Normal 2 3" xfId="108"/>
    <cellStyle name="Normal 2 4" xfId="109"/>
    <cellStyle name="Normal 3" xfId="110"/>
    <cellStyle name="Normal 3 10" xfId="111"/>
    <cellStyle name="Normal 3 10 2" xfId="112"/>
    <cellStyle name="Normal 3 10 2 2" xfId="282"/>
    <cellStyle name="Normal 3 10 3" xfId="281"/>
    <cellStyle name="Normal 3 11" xfId="113"/>
    <cellStyle name="Normal 3 11 2" xfId="114"/>
    <cellStyle name="Normal 3 11 2 2" xfId="284"/>
    <cellStyle name="Normal 3 11 3" xfId="283"/>
    <cellStyle name="Normal 3 12" xfId="115"/>
    <cellStyle name="Normal 3 12 2" xfId="116"/>
    <cellStyle name="Normal 3 12 2 2" xfId="286"/>
    <cellStyle name="Normal 3 12 3" xfId="285"/>
    <cellStyle name="Normal 3 13" xfId="117"/>
    <cellStyle name="Normal 3 13 2" xfId="118"/>
    <cellStyle name="Normal 3 13 2 2" xfId="288"/>
    <cellStyle name="Normal 3 13 3" xfId="287"/>
    <cellStyle name="Normal 3 14" xfId="119"/>
    <cellStyle name="Normal 3 14 2" xfId="120"/>
    <cellStyle name="Normal 3 14 2 2" xfId="290"/>
    <cellStyle name="Normal 3 14 3" xfId="289"/>
    <cellStyle name="Normal 3 15" xfId="121"/>
    <cellStyle name="Normal 3 15 2" xfId="122"/>
    <cellStyle name="Normal 3 15 2 2" xfId="292"/>
    <cellStyle name="Normal 3 15 3" xfId="291"/>
    <cellStyle name="Normal 3 16" xfId="123"/>
    <cellStyle name="Normal 3 16 2" xfId="124"/>
    <cellStyle name="Normal 3 16 2 2" xfId="294"/>
    <cellStyle name="Normal 3 16 3" xfId="293"/>
    <cellStyle name="Normal 3 17" xfId="125"/>
    <cellStyle name="Normal 3 17 2" xfId="126"/>
    <cellStyle name="Normal 3 17 2 2" xfId="296"/>
    <cellStyle name="Normal 3 17 3" xfId="295"/>
    <cellStyle name="Normal 3 18" xfId="127"/>
    <cellStyle name="Normal 3 18 2" xfId="128"/>
    <cellStyle name="Normal 3 18 2 2" xfId="298"/>
    <cellStyle name="Normal 3 18 3" xfId="297"/>
    <cellStyle name="Normal 3 19" xfId="129"/>
    <cellStyle name="Normal 3 19 2" xfId="299"/>
    <cellStyle name="Normal 3 2" xfId="130"/>
    <cellStyle name="Normal 3 2 10" xfId="131"/>
    <cellStyle name="Normal 3 2 11" xfId="132"/>
    <cellStyle name="Normal 3 2 12" xfId="133"/>
    <cellStyle name="Normal 3 2 13" xfId="134"/>
    <cellStyle name="Normal 3 2 14" xfId="135"/>
    <cellStyle name="Normal 3 2 15" xfId="136"/>
    <cellStyle name="Normal 3 2 16" xfId="137"/>
    <cellStyle name="Normal 3 2 16 2" xfId="301"/>
    <cellStyle name="Normal 3 2 17" xfId="300"/>
    <cellStyle name="Normal 3 2 2" xfId="138"/>
    <cellStyle name="Normal 3 2 3" xfId="139"/>
    <cellStyle name="Normal 3 2 4" xfId="140"/>
    <cellStyle name="Normal 3 2 5" xfId="141"/>
    <cellStyle name="Normal 3 2 6" xfId="142"/>
    <cellStyle name="Normal 3 2 7" xfId="143"/>
    <cellStyle name="Normal 3 2 8" xfId="144"/>
    <cellStyle name="Normal 3 2 9" xfId="145"/>
    <cellStyle name="Normal 3 20" xfId="280"/>
    <cellStyle name="Normal 3 3" xfId="146"/>
    <cellStyle name="Normal 3 4" xfId="147"/>
    <cellStyle name="Normal 3 5" xfId="148"/>
    <cellStyle name="Normal 3 6" xfId="149"/>
    <cellStyle name="Normal 3 6 2" xfId="150"/>
    <cellStyle name="Normal 3 6 2 2" xfId="303"/>
    <cellStyle name="Normal 3 6 3" xfId="302"/>
    <cellStyle name="Normal 3 7" xfId="151"/>
    <cellStyle name="Normal 3 7 2" xfId="152"/>
    <cellStyle name="Normal 3 7 2 2" xfId="305"/>
    <cellStyle name="Normal 3 7 3" xfId="304"/>
    <cellStyle name="Normal 3 8" xfId="153"/>
    <cellStyle name="Normal 3 8 2" xfId="154"/>
    <cellStyle name="Normal 3 8 2 2" xfId="307"/>
    <cellStyle name="Normal 3 8 3" xfId="306"/>
    <cellStyle name="Normal 3 9" xfId="155"/>
    <cellStyle name="Normal 3 9 2" xfId="156"/>
    <cellStyle name="Normal 3 9 2 2" xfId="309"/>
    <cellStyle name="Normal 3 9 3" xfId="308"/>
    <cellStyle name="Normal 4" xfId="157"/>
    <cellStyle name="Normal 4 10" xfId="158"/>
    <cellStyle name="Normal 4 10 2" xfId="159"/>
    <cellStyle name="Normal 4 10 2 2" xfId="312"/>
    <cellStyle name="Normal 4 10 3" xfId="311"/>
    <cellStyle name="Normal 4 11" xfId="160"/>
    <cellStyle name="Normal 4 11 2" xfId="161"/>
    <cellStyle name="Normal 4 11 2 2" xfId="314"/>
    <cellStyle name="Normal 4 11 3" xfId="313"/>
    <cellStyle name="Normal 4 12" xfId="162"/>
    <cellStyle name="Normal 4 12 2" xfId="163"/>
    <cellStyle name="Normal 4 12 2 2" xfId="316"/>
    <cellStyle name="Normal 4 12 3" xfId="315"/>
    <cellStyle name="Normal 4 13" xfId="164"/>
    <cellStyle name="Normal 4 13 2" xfId="165"/>
    <cellStyle name="Normal 4 13 2 2" xfId="318"/>
    <cellStyle name="Normal 4 13 3" xfId="317"/>
    <cellStyle name="Normal 4 14" xfId="166"/>
    <cellStyle name="Normal 4 14 2" xfId="167"/>
    <cellStyle name="Normal 4 14 2 2" xfId="320"/>
    <cellStyle name="Normal 4 14 3" xfId="319"/>
    <cellStyle name="Normal 4 15" xfId="168"/>
    <cellStyle name="Normal 4 15 2" xfId="169"/>
    <cellStyle name="Normal 4 15 2 2" xfId="322"/>
    <cellStyle name="Normal 4 15 3" xfId="321"/>
    <cellStyle name="Normal 4 16" xfId="170"/>
    <cellStyle name="Normal 4 16 2" xfId="323"/>
    <cellStyle name="Normal 4 17" xfId="310"/>
    <cellStyle name="Normal 4 2" xfId="171"/>
    <cellStyle name="Normal 4 2 2" xfId="172"/>
    <cellStyle name="Normal 4 2 2 2" xfId="325"/>
    <cellStyle name="Normal 4 2 3" xfId="324"/>
    <cellStyle name="Normal 4 3" xfId="173"/>
    <cellStyle name="Normal 4 3 2" xfId="174"/>
    <cellStyle name="Normal 4 3 2 2" xfId="327"/>
    <cellStyle name="Normal 4 3 3" xfId="326"/>
    <cellStyle name="Normal 4 4" xfId="175"/>
    <cellStyle name="Normal 4 4 2" xfId="176"/>
    <cellStyle name="Normal 4 4 2 2" xfId="329"/>
    <cellStyle name="Normal 4 4 3" xfId="328"/>
    <cellStyle name="Normal 4 5" xfId="177"/>
    <cellStyle name="Normal 4 5 2" xfId="178"/>
    <cellStyle name="Normal 4 5 2 2" xfId="331"/>
    <cellStyle name="Normal 4 5 3" xfId="330"/>
    <cellStyle name="Normal 4 6" xfId="179"/>
    <cellStyle name="Normal 4 6 2" xfId="180"/>
    <cellStyle name="Normal 4 6 2 2" xfId="333"/>
    <cellStyle name="Normal 4 6 3" xfId="332"/>
    <cellStyle name="Normal 4 7" xfId="181"/>
    <cellStyle name="Normal 4 7 2" xfId="182"/>
    <cellStyle name="Normal 4 7 2 2" xfId="335"/>
    <cellStyle name="Normal 4 7 3" xfId="334"/>
    <cellStyle name="Normal 4 8" xfId="183"/>
    <cellStyle name="Normal 4 8 2" xfId="184"/>
    <cellStyle name="Normal 4 8 2 2" xfId="337"/>
    <cellStyle name="Normal 4 8 3" xfId="336"/>
    <cellStyle name="Normal 4 9" xfId="185"/>
    <cellStyle name="Normal 4 9 2" xfId="186"/>
    <cellStyle name="Normal 4 9 2 2" xfId="339"/>
    <cellStyle name="Normal 4 9 3" xfId="338"/>
    <cellStyle name="Normal 5" xfId="187"/>
    <cellStyle name="Normal 5 2" xfId="188"/>
    <cellStyle name="Normal 5 2 2" xfId="341"/>
    <cellStyle name="Normal 5 3" xfId="340"/>
    <cellStyle name="Normal 6" xfId="189"/>
    <cellStyle name="Normal 7" xfId="190"/>
    <cellStyle name="Normal 7 2" xfId="191"/>
    <cellStyle name="Normal 7 2 2" xfId="343"/>
    <cellStyle name="Normal 7 3" xfId="342"/>
    <cellStyle name="Normal 8" xfId="192"/>
    <cellStyle name="Normal 8 2" xfId="193"/>
    <cellStyle name="Normal 8 2 2" xfId="345"/>
    <cellStyle name="Normal 8 3" xfId="344"/>
    <cellStyle name="Normal 9" xfId="194"/>
    <cellStyle name="Notas 2" xfId="195"/>
    <cellStyle name="Notas 2 2" xfId="346"/>
    <cellStyle name="Porcentaje" xfId="196" builtinId="5"/>
    <cellStyle name="Porcentaje 2" xfId="197"/>
    <cellStyle name="Porcentaje 2 2" xfId="348"/>
    <cellStyle name="Porcentaje 3" xfId="198"/>
    <cellStyle name="Porcentaje 3 2" xfId="199"/>
    <cellStyle name="Porcentaje 3 2 2" xfId="350"/>
    <cellStyle name="Porcentaje 3 3" xfId="349"/>
    <cellStyle name="Porcentaje 4" xfId="200"/>
    <cellStyle name="Porcentaje 5" xfId="201"/>
    <cellStyle name="Porcentaje 5 2" xfId="202"/>
    <cellStyle name="Porcentaje 5 2 2" xfId="352"/>
    <cellStyle name="Porcentaje 5 3" xfId="351"/>
    <cellStyle name="Porcentaje 6" xfId="203"/>
    <cellStyle name="Porcentaje 6 2" xfId="204"/>
    <cellStyle name="Porcentaje 6 2 2" xfId="354"/>
    <cellStyle name="Porcentaje 6 3" xfId="353"/>
    <cellStyle name="Porcentaje 7" xfId="205"/>
    <cellStyle name="Porcentaje 7 2" xfId="355"/>
    <cellStyle name="Porcentaje 8" xfId="206"/>
    <cellStyle name="Porcentaje 8 2" xfId="356"/>
    <cellStyle name="Porcentaje 9" xfId="347"/>
    <cellStyle name="Porcentual 2" xfId="207"/>
    <cellStyle name="Porcentual 2 2" xfId="208"/>
    <cellStyle name="Porcentual 2 3" xfId="357"/>
    <cellStyle name="Porcentual 3" xfId="209"/>
    <cellStyle name="Porcentual 3 2" xfId="358"/>
    <cellStyle name="Porcentual 4" xfId="210"/>
    <cellStyle name="Porcentual 4 2" xfId="211"/>
    <cellStyle name="Porcentual 4 2 2" xfId="360"/>
    <cellStyle name="Porcentual 4 3" xfId="359"/>
    <cellStyle name="Salida 2" xfId="212"/>
    <cellStyle name="Texto de advertencia 2" xfId="213"/>
    <cellStyle name="Texto explicativo 2" xfId="214"/>
    <cellStyle name="Título 1 2" xfId="215"/>
    <cellStyle name="Título 2 2" xfId="216"/>
    <cellStyle name="Título 3 2" xfId="217"/>
    <cellStyle name="Título 4" xfId="218"/>
    <cellStyle name="Total 2" xfId="219"/>
  </cellStyles>
  <dxfs count="161">
    <dxf>
      <font>
        <condense val="0"/>
        <extend val="0"/>
        <color indexed="53"/>
      </font>
    </dxf>
    <dxf>
      <font>
        <condense val="0"/>
        <extend val="0"/>
        <color indexed="17"/>
      </font>
    </dxf>
    <dxf>
      <font>
        <condense val="0"/>
        <extend val="0"/>
        <color indexed="10"/>
      </font>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b val="0"/>
        <i val="0"/>
        <strike val="0"/>
        <condense val="0"/>
        <extend val="0"/>
        <outline val="0"/>
        <shadow val="0"/>
        <u val="none"/>
        <vertAlign val="baseline"/>
        <sz val="14"/>
        <color rgb="FF000000"/>
        <name val="Arial Narrow"/>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4"/>
        <color rgb="FF000000"/>
        <name val="Arial Narrow"/>
        <scheme val="none"/>
      </font>
      <numFmt numFmtId="13" formatCode="0%"/>
      <alignment horizontal="center" vertical="bottom"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rgb="FF000000"/>
        <name val="Arial Narrow"/>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color rgb="FF000000"/>
        <name val="Arial Narrow"/>
        <scheme val="none"/>
      </font>
      <alignment horizontal="general" vertical="bottom" textRotation="0" wrapText="1" relative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4"/>
        <color rgb="FF000000"/>
        <name val="Arial Narrow"/>
        <scheme val="none"/>
      </font>
      <fill>
        <patternFill>
          <fgColor indexed="64"/>
        </patternFill>
      </fill>
      <alignment vertical="top" textRotation="0" wrapText="0" relativeIndent="0" justifyLastLine="0" shrinkToFit="0" readingOrder="0"/>
      <border diagonalUp="0" diagonalDown="0" outline="0"/>
    </dxf>
    <dxf>
      <border outline="0">
        <bottom style="thin">
          <color indexed="64"/>
        </bottom>
      </border>
    </dxf>
    <dxf>
      <font>
        <b/>
        <i val="0"/>
        <strike val="0"/>
        <condense val="0"/>
        <extend val="0"/>
        <outline val="0"/>
        <shadow val="0"/>
        <u val="none"/>
        <vertAlign val="baseline"/>
        <sz val="14"/>
        <color rgb="FF000000"/>
        <name val="Arial Narrow"/>
        <scheme val="none"/>
      </font>
      <fill>
        <patternFill patternType="solid">
          <fgColor indexed="64"/>
          <bgColor rgb="FF00B0F0"/>
        </patternFill>
      </fill>
      <alignment horizontal="center" vertical="bottom" textRotation="0" wrapText="1" relativeIndent="0" justifyLastLine="0" shrinkToFit="0" readingOrder="0"/>
      <border diagonalUp="0" diagonalDown="0" outline="0">
        <left style="thin">
          <color indexed="64"/>
        </left>
        <right style="thin">
          <color indexed="64"/>
        </right>
        <top/>
        <bottom/>
      </border>
    </dxf>
    <dxf>
      <fill>
        <patternFill patternType="solid">
          <fgColor rgb="FF70AD47"/>
          <bgColor rgb="FF70AD47"/>
        </patternFill>
      </fill>
      <border>
        <left/>
        <right/>
        <top/>
        <bottom/>
      </border>
    </dxf>
    <dxf>
      <fill>
        <patternFill>
          <bgColor rgb="FFFFFF00"/>
        </patternFill>
      </fill>
    </dxf>
    <dxf>
      <fill>
        <patternFill>
          <bgColor rgb="FFFF0000"/>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patternType="solid">
          <fgColor theme="0" tint="-0.34998626667073579"/>
          <bgColor theme="0" tint="-0.34998626667073579"/>
        </patternFill>
      </fill>
      <border>
        <left/>
        <right/>
        <top/>
        <bottom/>
      </border>
    </dxf>
    <dxf>
      <fill>
        <patternFill>
          <bgColor theme="9" tint="-0.24994659260841701"/>
        </patternFill>
      </fill>
    </dxf>
    <dxf>
      <fill>
        <patternFill patternType="solid">
          <fgColor rgb="FFA5A5A5"/>
          <bgColor rgb="FFA5A5A5"/>
        </patternFill>
      </fill>
      <border>
        <left/>
        <right/>
        <top/>
        <bottom/>
      </border>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patternType="solid">
          <fgColor theme="0" tint="-0.34998626667073579"/>
          <bgColor theme="0" tint="-0.34998626667073579"/>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70AD47"/>
          <bgColor rgb="FF70AD47"/>
        </patternFill>
      </fill>
      <border>
        <left/>
        <right/>
        <top/>
        <bottom/>
      </border>
    </dxf>
    <dxf>
      <fill>
        <patternFill>
          <bgColor theme="9" tint="-0.24994659260841701"/>
        </patternFill>
      </fill>
    </dxf>
    <dxf>
      <fill>
        <patternFill patternType="solid">
          <fgColor rgb="FFA5A5A5"/>
          <bgColor rgb="FFA5A5A5"/>
        </patternFill>
      </fill>
      <border>
        <left/>
        <right/>
        <top/>
        <bottom/>
      </border>
    </dxf>
  </dxfs>
  <tableStyles count="0" defaultTableStyle="TableStyleMedium2" defaultPivotStyle="PivotStyleLight16"/>
  <colors>
    <mruColors>
      <color rgb="FF47943A"/>
      <color rgb="FF3399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overlay val="0"/>
      <c:txPr>
        <a:bodyPr/>
        <a:lstStyle/>
        <a:p>
          <a:pPr>
            <a:defRPr sz="1800" b="1" i="0" u="none" strike="noStrike" baseline="0">
              <a:solidFill>
                <a:srgbClr val="000000"/>
              </a:solidFill>
              <a:latin typeface="Calibri"/>
              <a:ea typeface="Calibri"/>
              <a:cs typeface="Calibri"/>
            </a:defRPr>
          </a:pPr>
          <a:endParaRPr lang="es-CO"/>
        </a:p>
      </c:tx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'Promedio procesos '!$B$2</c:f>
              <c:strCache>
                <c:ptCount val="1"/>
                <c:pt idx="0">
                  <c:v>PROMEDIO </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'!$A$3:$A$16</c:f>
              <c:strCache>
                <c:ptCount val="14"/>
                <c:pt idx="0">
                  <c:v>Sostenibilidad Financiera </c:v>
                </c:pt>
                <c:pt idx="1">
                  <c:v>Direccionamiento Estratégico </c:v>
                </c:pt>
                <c:pt idx="2">
                  <c:v>Gestión de Comunicaciones </c:v>
                </c:pt>
                <c:pt idx="3">
                  <c:v>Evaluación a los Sistemas de Gestión </c:v>
                </c:pt>
                <c:pt idx="4">
                  <c:v>Administración y manejo del SPNN </c:v>
                </c:pt>
                <c:pt idx="5">
                  <c:v>Coordinación del SINAP </c:v>
                </c:pt>
                <c:pt idx="6">
                  <c:v>Gestión de Recursos Financieros </c:v>
                </c:pt>
                <c:pt idx="7">
                  <c:v>Gestión de Recursos Físicos </c:v>
                </c:pt>
                <c:pt idx="8">
                  <c:v>Gestión del Talento Humano </c:v>
                </c:pt>
                <c:pt idx="9">
                  <c:v>Adquisición de bienes y servicios </c:v>
                </c:pt>
                <c:pt idx="10">
                  <c:v>Gestión y Administración de la información </c:v>
                </c:pt>
                <c:pt idx="11">
                  <c:v>Gestión Jurídica</c:v>
                </c:pt>
                <c:pt idx="12">
                  <c:v>Atención al usuario </c:v>
                </c:pt>
                <c:pt idx="13">
                  <c:v>PROMEDIO</c:v>
                </c:pt>
              </c:strCache>
            </c:strRef>
          </c:cat>
          <c:val>
            <c:numRef>
              <c:f>'Promedio procesos '!$B$3:$B$16</c:f>
              <c:numCache>
                <c:formatCode>0%</c:formatCode>
                <c:ptCount val="14"/>
                <c:pt idx="0">
                  <c:v>0</c:v>
                </c:pt>
                <c:pt idx="1">
                  <c:v>0</c:v>
                </c:pt>
                <c:pt idx="2">
                  <c:v>0</c:v>
                </c:pt>
                <c:pt idx="3">
                  <c:v>0.47499999999999998</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50"/>
        <c:shape val="box"/>
        <c:axId val="1119820176"/>
        <c:axId val="1119811472"/>
        <c:axId val="0"/>
      </c:bar3DChart>
      <c:catAx>
        <c:axId val="11198201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19811472"/>
        <c:crosses val="autoZero"/>
        <c:auto val="1"/>
        <c:lblAlgn val="ctr"/>
        <c:lblOffset val="100"/>
        <c:noMultiLvlLbl val="0"/>
      </c:catAx>
      <c:valAx>
        <c:axId val="111981147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19820176"/>
        <c:crosses val="autoZero"/>
        <c:crossBetween val="between"/>
      </c:valAx>
      <c:spPr>
        <a:noFill/>
        <a:ln w="25400">
          <a:noFill/>
        </a:ln>
      </c:spPr>
    </c:plotArea>
    <c:legend>
      <c:legendPos val="r"/>
      <c:layout>
        <c:manualLayout>
          <c:xMode val="edge"/>
          <c:yMode val="edge"/>
          <c:x val="0.93182715756633161"/>
          <c:y val="0.52102428372923959"/>
          <c:w val="6.1117984698325425E-2"/>
          <c:h val="4.2018130086680323E-2"/>
        </c:manualLayout>
      </c:layout>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800" b="1" i="0" u="none" strike="noStrike" baseline="0">
                <a:solidFill>
                  <a:srgbClr val="000000"/>
                </a:solidFill>
                <a:latin typeface="Calibri"/>
                <a:ea typeface="Calibri"/>
                <a:cs typeface="Calibri"/>
              </a:defRPr>
            </a:pPr>
            <a:r>
              <a:rPr lang="es-CO"/>
              <a:t>PROCESOS ESTRATÉGICOS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'!$A$3:$A$5</c:f>
              <c:strCache>
                <c:ptCount val="3"/>
                <c:pt idx="0">
                  <c:v>Sostenibilidad Financiera </c:v>
                </c:pt>
                <c:pt idx="1">
                  <c:v>Direccionamiento Estratégico </c:v>
                </c:pt>
                <c:pt idx="2">
                  <c:v>Gestión de Comunicaciones </c:v>
                </c:pt>
              </c:strCache>
            </c:strRef>
          </c:cat>
          <c:val>
            <c:numRef>
              <c:f>'Promedio procesos '!$B$3:$B$5</c:f>
              <c:numCache>
                <c:formatCode>0%</c:formatCode>
                <c:ptCount val="3"/>
                <c:pt idx="0">
                  <c:v>0</c:v>
                </c:pt>
                <c:pt idx="1">
                  <c:v>0</c:v>
                </c:pt>
                <c:pt idx="2">
                  <c:v>0</c:v>
                </c:pt>
              </c:numCache>
            </c:numRef>
          </c:val>
        </c:ser>
        <c:dLbls>
          <c:showLegendKey val="0"/>
          <c:showVal val="0"/>
          <c:showCatName val="0"/>
          <c:showSerName val="0"/>
          <c:showPercent val="0"/>
          <c:showBubbleSize val="0"/>
        </c:dLbls>
        <c:gapWidth val="75"/>
        <c:shape val="box"/>
        <c:axId val="1119809296"/>
        <c:axId val="1119809840"/>
        <c:axId val="0"/>
      </c:bar3DChart>
      <c:catAx>
        <c:axId val="1119809296"/>
        <c:scaling>
          <c:orientation val="minMax"/>
        </c:scaling>
        <c:delete val="0"/>
        <c:axPos val="b"/>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19809840"/>
        <c:crosses val="autoZero"/>
        <c:auto val="1"/>
        <c:lblAlgn val="ctr"/>
        <c:lblOffset val="100"/>
        <c:noMultiLvlLbl val="0"/>
      </c:catAx>
      <c:valAx>
        <c:axId val="1119809840"/>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1198092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0"/>
    </mc:Choice>
    <mc:Fallback>
      <c:style val="40"/>
    </mc:Fallback>
  </mc:AlternateContent>
  <c:chart>
    <c:title>
      <c:tx>
        <c:rich>
          <a:bodyPr/>
          <a:lstStyle/>
          <a:p>
            <a:pPr>
              <a:defRPr sz="1800" b="1" i="0" u="none" strike="noStrike" baseline="0">
                <a:solidFill>
                  <a:srgbClr val="000000"/>
                </a:solidFill>
                <a:latin typeface="Calibri"/>
                <a:ea typeface="Calibri"/>
                <a:cs typeface="Calibri"/>
              </a:defRPr>
            </a:pPr>
            <a:r>
              <a:rPr lang="es-CO"/>
              <a:t>PROCESO DE EVALUACIÓN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'!$A$6</c:f>
              <c:strCache>
                <c:ptCount val="1"/>
                <c:pt idx="0">
                  <c:v>Evaluación a los Sistemas de Gestión </c:v>
                </c:pt>
              </c:strCache>
            </c:strRef>
          </c:cat>
          <c:val>
            <c:numRef>
              <c:f>'Promedio procesos '!$B$6</c:f>
              <c:numCache>
                <c:formatCode>0%</c:formatCode>
                <c:ptCount val="1"/>
                <c:pt idx="0">
                  <c:v>0.47499999999999998</c:v>
                </c:pt>
              </c:numCache>
            </c:numRef>
          </c:val>
        </c:ser>
        <c:dLbls>
          <c:showLegendKey val="0"/>
          <c:showVal val="0"/>
          <c:showCatName val="0"/>
          <c:showSerName val="0"/>
          <c:showPercent val="0"/>
          <c:showBubbleSize val="0"/>
        </c:dLbls>
        <c:gapWidth val="75"/>
        <c:shape val="box"/>
        <c:axId val="1119812560"/>
        <c:axId val="1119818000"/>
        <c:axId val="0"/>
      </c:bar3DChart>
      <c:catAx>
        <c:axId val="1119812560"/>
        <c:scaling>
          <c:orientation val="minMax"/>
        </c:scaling>
        <c:delete val="0"/>
        <c:axPos val="b"/>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19818000"/>
        <c:crosses val="autoZero"/>
        <c:auto val="1"/>
        <c:lblAlgn val="ctr"/>
        <c:lblOffset val="100"/>
        <c:noMultiLvlLbl val="0"/>
      </c:catAx>
      <c:valAx>
        <c:axId val="1119818000"/>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19812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sz="1800" b="1" i="0" u="none" strike="noStrike" baseline="0">
                <a:solidFill>
                  <a:srgbClr val="000000"/>
                </a:solidFill>
                <a:latin typeface="Calibri"/>
                <a:ea typeface="Calibri"/>
                <a:cs typeface="Calibri"/>
              </a:defRPr>
            </a:pPr>
            <a:r>
              <a:rPr lang="es-CO"/>
              <a:t>PROCESOS MISIONALES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'!$A$7:$A$8</c:f>
              <c:strCache>
                <c:ptCount val="2"/>
                <c:pt idx="0">
                  <c:v>Administración y manejo del SPNN </c:v>
                </c:pt>
                <c:pt idx="1">
                  <c:v>Coordinación del SINAP </c:v>
                </c:pt>
              </c:strCache>
            </c:strRef>
          </c:cat>
          <c:val>
            <c:numRef>
              <c:f>'Promedio procesos '!$B$7:$B$8</c:f>
              <c:numCache>
                <c:formatCode>0%</c:formatCode>
                <c:ptCount val="2"/>
                <c:pt idx="0">
                  <c:v>0</c:v>
                </c:pt>
                <c:pt idx="1">
                  <c:v>0</c:v>
                </c:pt>
              </c:numCache>
            </c:numRef>
          </c:val>
        </c:ser>
        <c:dLbls>
          <c:showLegendKey val="0"/>
          <c:showVal val="0"/>
          <c:showCatName val="0"/>
          <c:showSerName val="0"/>
          <c:showPercent val="0"/>
          <c:showBubbleSize val="0"/>
        </c:dLbls>
        <c:gapWidth val="75"/>
        <c:shape val="box"/>
        <c:axId val="1119813648"/>
        <c:axId val="1119821264"/>
        <c:axId val="0"/>
      </c:bar3DChart>
      <c:catAx>
        <c:axId val="1119813648"/>
        <c:scaling>
          <c:orientation val="minMax"/>
        </c:scaling>
        <c:delete val="0"/>
        <c:axPos val="b"/>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19821264"/>
        <c:crosses val="autoZero"/>
        <c:auto val="1"/>
        <c:lblAlgn val="ctr"/>
        <c:lblOffset val="100"/>
        <c:noMultiLvlLbl val="0"/>
      </c:catAx>
      <c:valAx>
        <c:axId val="1119821264"/>
        <c:scaling>
          <c:orientation val="minMax"/>
          <c:min val="0"/>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1198136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800" b="1" i="0" u="none" strike="noStrike" baseline="0">
                <a:solidFill>
                  <a:srgbClr val="000000"/>
                </a:solidFill>
                <a:latin typeface="Calibri"/>
                <a:ea typeface="Calibri"/>
                <a:cs typeface="Calibri"/>
              </a:defRPr>
            </a:pPr>
            <a:r>
              <a:rPr lang="es-CO"/>
              <a:t>PROCESOS DE APOYO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'!$A$9:$A$15</c:f>
              <c:strCache>
                <c:ptCount val="7"/>
                <c:pt idx="0">
                  <c:v>Gestión de Recursos Financieros </c:v>
                </c:pt>
                <c:pt idx="1">
                  <c:v>Gestión de Recursos Físicos </c:v>
                </c:pt>
                <c:pt idx="2">
                  <c:v>Gestión del Talento Humano </c:v>
                </c:pt>
                <c:pt idx="3">
                  <c:v>Adquisición de bienes y servicios </c:v>
                </c:pt>
                <c:pt idx="4">
                  <c:v>Gestión y Administración de la información </c:v>
                </c:pt>
                <c:pt idx="5">
                  <c:v>Gestión Jurídica</c:v>
                </c:pt>
                <c:pt idx="6">
                  <c:v>Atención al usuario </c:v>
                </c:pt>
              </c:strCache>
            </c:strRef>
          </c:cat>
          <c:val>
            <c:numRef>
              <c:f>'Promedio procesos '!$B$9:$B$15</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box"/>
        <c:axId val="1119807120"/>
        <c:axId val="1233465616"/>
        <c:axId val="0"/>
      </c:bar3DChart>
      <c:catAx>
        <c:axId val="1119807120"/>
        <c:scaling>
          <c:orientation val="minMax"/>
        </c:scaling>
        <c:delete val="0"/>
        <c:axPos val="b"/>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33465616"/>
        <c:crosses val="autoZero"/>
        <c:auto val="1"/>
        <c:lblAlgn val="ctr"/>
        <c:lblOffset val="100"/>
        <c:noMultiLvlLbl val="0"/>
      </c:catAx>
      <c:valAx>
        <c:axId val="1233465616"/>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198071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b="1" i="0" u="none" strike="noStrike" baseline="0">
                <a:solidFill>
                  <a:srgbClr val="000000"/>
                </a:solidFill>
                <a:latin typeface="Calibri"/>
                <a:ea typeface="Calibri"/>
                <a:cs typeface="Calibri"/>
              </a:defRPr>
            </a:pPr>
            <a:r>
              <a:rPr lang="es-CO"/>
              <a:t>RESULTADO POR TIPO DE INDICADOR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tx>
            <c:strRef>
              <c:f>'Promedio por Tipo indicador'!$B$1</c:f>
              <c:strCache>
                <c:ptCount val="1"/>
                <c:pt idx="0">
                  <c:v>PROMEDIO </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por Tipo indicador'!$A$2:$A$5</c:f>
              <c:strCache>
                <c:ptCount val="4"/>
                <c:pt idx="0">
                  <c:v>EFICACIA</c:v>
                </c:pt>
                <c:pt idx="1">
                  <c:v>EFICIENCIA</c:v>
                </c:pt>
                <c:pt idx="2">
                  <c:v>EFECTIVIDAD </c:v>
                </c:pt>
                <c:pt idx="3">
                  <c:v>TOTAL </c:v>
                </c:pt>
              </c:strCache>
            </c:strRef>
          </c:cat>
          <c:val>
            <c:numRef>
              <c:f>'Promedio por Tipo indicador'!$B$2:$B$5</c:f>
              <c:numCache>
                <c:formatCode>0%</c:formatCode>
                <c:ptCount val="4"/>
                <c:pt idx="0">
                  <c:v>0.79</c:v>
                </c:pt>
                <c:pt idx="1">
                  <c:v>1.23</c:v>
                </c:pt>
                <c:pt idx="2">
                  <c:v>0.5</c:v>
                </c:pt>
                <c:pt idx="3">
                  <c:v>0.84</c:v>
                </c:pt>
              </c:numCache>
            </c:numRef>
          </c:val>
        </c:ser>
        <c:dLbls>
          <c:showLegendKey val="0"/>
          <c:showVal val="0"/>
          <c:showCatName val="0"/>
          <c:showSerName val="0"/>
          <c:showPercent val="0"/>
          <c:showBubbleSize val="0"/>
        </c:dLbls>
        <c:gapWidth val="150"/>
        <c:shape val="box"/>
        <c:axId val="1233467248"/>
        <c:axId val="1233475952"/>
        <c:axId val="0"/>
      </c:bar3DChart>
      <c:catAx>
        <c:axId val="123346724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233475952"/>
        <c:crosses val="autoZero"/>
        <c:auto val="1"/>
        <c:lblAlgn val="ctr"/>
        <c:lblOffset val="100"/>
        <c:noMultiLvlLbl val="0"/>
      </c:catAx>
      <c:valAx>
        <c:axId val="123347595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334672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0"/>
    </mc:Choice>
    <mc:Fallback>
      <c:style val="30"/>
    </mc:Fallback>
  </mc:AlternateContent>
  <c:chart>
    <c:autoTitleDeleted val="0"/>
    <c:plotArea>
      <c:layout/>
      <c:barChart>
        <c:barDir val="col"/>
        <c:grouping val="clustered"/>
        <c:varyColors val="0"/>
        <c:ser>
          <c:idx val="0"/>
          <c:order val="0"/>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'PROMEDIO PROC'!$A$3:$A$15</c:f>
              <c:strCache>
                <c:ptCount val="13"/>
                <c:pt idx="0">
                  <c:v>Administración y Manejo del SPNN</c:v>
                </c:pt>
                <c:pt idx="1">
                  <c:v>Adquisicion de bienes y servicios </c:v>
                </c:pt>
                <c:pt idx="2">
                  <c:v>Atenciónal usuario</c:v>
                </c:pt>
                <c:pt idx="3">
                  <c:v>Coordinación SINAP</c:v>
                </c:pt>
                <c:pt idx="4">
                  <c:v>Direccionamiento Estratégico</c:v>
                </c:pt>
                <c:pt idx="5">
                  <c:v>Gestión de Comunicaciones</c:v>
                </c:pt>
                <c:pt idx="6">
                  <c:v>Gestión de Recursos Financieros </c:v>
                </c:pt>
                <c:pt idx="7">
                  <c:v>Gestión de recursos fisicos </c:v>
                </c:pt>
                <c:pt idx="8">
                  <c:v>Gestión del Talento Humano</c:v>
                </c:pt>
                <c:pt idx="9">
                  <c:v>Gestión Juridica </c:v>
                </c:pt>
                <c:pt idx="10">
                  <c:v>Gestión y Administración de la Información </c:v>
                </c:pt>
                <c:pt idx="11">
                  <c:v>Sostenibilidad Financiera</c:v>
                </c:pt>
                <c:pt idx="12">
                  <c:v>Evaluación a los Sistemas de Gestión </c:v>
                </c:pt>
              </c:strCache>
            </c:strRef>
          </c:cat>
          <c:val>
            <c:numRef>
              <c:f>'PROMEDIO PROC'!$B$3:$B$15</c:f>
              <c:numCache>
                <c:formatCode>0%</c:formatCode>
                <c:ptCount val="13"/>
                <c:pt idx="0">
                  <c:v>0.57741726488581513</c:v>
                </c:pt>
                <c:pt idx="1">
                  <c:v>0.86499999999999999</c:v>
                </c:pt>
                <c:pt idx="2">
                  <c:v>0.96</c:v>
                </c:pt>
                <c:pt idx="3">
                  <c:v>0.6719298245614036</c:v>
                </c:pt>
                <c:pt idx="4">
                  <c:v>0.7157</c:v>
                </c:pt>
                <c:pt idx="5">
                  <c:v>0.75</c:v>
                </c:pt>
                <c:pt idx="6">
                  <c:v>0.61</c:v>
                </c:pt>
                <c:pt idx="7">
                  <c:v>0.97499999999999998</c:v>
                </c:pt>
                <c:pt idx="8">
                  <c:v>0.13</c:v>
                </c:pt>
                <c:pt idx="9">
                  <c:v>0.5</c:v>
                </c:pt>
                <c:pt idx="10">
                  <c:v>0.84</c:v>
                </c:pt>
                <c:pt idx="11">
                  <c:v>0.4</c:v>
                </c:pt>
                <c:pt idx="12">
                  <c:v>0.47699999999999998</c:v>
                </c:pt>
              </c:numCache>
            </c:numRef>
          </c:val>
        </c:ser>
        <c:dLbls>
          <c:showLegendKey val="0"/>
          <c:showVal val="0"/>
          <c:showCatName val="0"/>
          <c:showSerName val="0"/>
          <c:showPercent val="0"/>
          <c:showBubbleSize val="0"/>
        </c:dLbls>
        <c:gapWidth val="150"/>
        <c:axId val="1233461264"/>
        <c:axId val="1233472144"/>
      </c:barChart>
      <c:catAx>
        <c:axId val="123346126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233472144"/>
        <c:crosses val="autoZero"/>
        <c:auto val="1"/>
        <c:lblAlgn val="ctr"/>
        <c:lblOffset val="100"/>
        <c:noMultiLvlLbl val="0"/>
      </c:catAx>
      <c:valAx>
        <c:axId val="123347214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33461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s-CO"/>
              <a:t>Comparativo tipo de indicador  </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'TIPO IND'!$B$1</c:f>
              <c:strCache>
                <c:ptCount val="1"/>
                <c:pt idx="0">
                  <c:v>2016</c:v>
                </c:pt>
              </c:strCache>
            </c:strRef>
          </c:tx>
          <c:invertIfNegative val="0"/>
          <c:dLbls>
            <c:dLbl>
              <c:idx val="0"/>
              <c:layout>
                <c:manualLayout>
                  <c:x val="0"/>
                  <c:y val="-2.4369016536118365E-2"/>
                </c:manualLayout>
              </c:layout>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896671634376559E-2"/>
                  <c:y val="-2.0887728459530037E-2"/>
                </c:manualLayout>
              </c:layout>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133159268929505E-2"/>
                </c:manualLayout>
              </c:layout>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'TIPO IND'!$A$2:$A$4</c:f>
              <c:strCache>
                <c:ptCount val="3"/>
                <c:pt idx="0">
                  <c:v>Eficacia </c:v>
                </c:pt>
                <c:pt idx="1">
                  <c:v>Eficiencia</c:v>
                </c:pt>
                <c:pt idx="2">
                  <c:v>Efectividad</c:v>
                </c:pt>
              </c:strCache>
            </c:strRef>
          </c:cat>
          <c:val>
            <c:numRef>
              <c:f>'TIPO IND'!$B$2:$B$4</c:f>
              <c:numCache>
                <c:formatCode>0%</c:formatCode>
                <c:ptCount val="3"/>
                <c:pt idx="0">
                  <c:v>0.6218107163151988</c:v>
                </c:pt>
                <c:pt idx="1">
                  <c:v>0.4809823182711197</c:v>
                </c:pt>
                <c:pt idx="2">
                  <c:v>0</c:v>
                </c:pt>
              </c:numCache>
            </c:numRef>
          </c:val>
        </c:ser>
        <c:ser>
          <c:idx val="1"/>
          <c:order val="1"/>
          <c:tx>
            <c:strRef>
              <c:f>'TIPO IND'!$C$1</c:f>
              <c:strCache>
                <c:ptCount val="1"/>
              </c:strCache>
            </c:strRef>
          </c:tx>
          <c:invertIfNegative val="0"/>
          <c:dLbls>
            <c:dLbl>
              <c:idx val="0"/>
              <c:layout>
                <c:manualLayout>
                  <c:x val="0"/>
                  <c:y val="-3.133159268929505E-2"/>
                </c:manualLayout>
              </c:layout>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3909587680079483E-2"/>
                  <c:y val="-3.1331592689295022E-2"/>
                </c:manualLayout>
              </c:layout>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7883755588673621E-2"/>
                  <c:y val="-3.133159268929505E-2"/>
                </c:manualLayout>
              </c:layout>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'TIPO IND'!$A$2:$A$4</c:f>
              <c:strCache>
                <c:ptCount val="3"/>
                <c:pt idx="0">
                  <c:v>Eficacia </c:v>
                </c:pt>
                <c:pt idx="1">
                  <c:v>Eficiencia</c:v>
                </c:pt>
                <c:pt idx="2">
                  <c:v>Efectividad</c:v>
                </c:pt>
              </c:strCache>
            </c:strRef>
          </c:cat>
          <c:val>
            <c:numRef>
              <c:f>'TIPO IND'!$C$2:$C$4</c:f>
              <c:numCache>
                <c:formatCode>0%</c:formatCode>
                <c:ptCount val="3"/>
              </c:numCache>
            </c:numRef>
          </c:val>
        </c:ser>
        <c:dLbls>
          <c:showLegendKey val="0"/>
          <c:showVal val="0"/>
          <c:showCatName val="0"/>
          <c:showSerName val="0"/>
          <c:showPercent val="0"/>
          <c:showBubbleSize val="0"/>
        </c:dLbls>
        <c:gapWidth val="75"/>
        <c:shape val="box"/>
        <c:axId val="1233466160"/>
        <c:axId val="1233466704"/>
        <c:axId val="0"/>
      </c:bar3DChart>
      <c:catAx>
        <c:axId val="123346616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33466704"/>
        <c:crosses val="autoZero"/>
        <c:auto val="1"/>
        <c:lblAlgn val="ctr"/>
        <c:lblOffset val="100"/>
        <c:noMultiLvlLbl val="0"/>
      </c:catAx>
      <c:valAx>
        <c:axId val="1233466704"/>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334661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'OBJ CALIDAD'!$A$25:$A$31</c:f>
              <c:strCache>
                <c:ptCount val="7"/>
                <c:pt idx="0">
                  <c:v>1. Implementar y desarrollar planes orientados a la mejora continua del sistema integrado de gestión por control y autocontrol.</c:v>
                </c:pt>
                <c:pt idx="1">
                  <c:v>2. Mejorar la planificación y ejecución de los recursos necesarios (administrativos, ope2. rativos y técnicos) para el cumplimiento de las metas institucionales y el desarrollo de la gestión.</c:v>
                </c:pt>
                <c:pt idx="2">
                  <c:v>3. Incrementar el nivel de cumplimiento de las metas planificadas  en cada  uno de los procesos de la entidad.</c:v>
                </c:pt>
                <c:pt idx="3">
                  <c:v>4. Mejorar la gestión de los procesos misionales reflejada en el cumplimiento del propósito de conservar, promover  y  proteger el patrimonio natural y cultural de las áreas del SPNN y los servicios ecosistémicos que éstas proveen. </c:v>
                </c:pt>
                <c:pt idx="4">
                  <c:v>5. Responder de manera oportuna a las necesidades y requerimientos de los usuarios y partes interesadas.</c:v>
                </c:pt>
                <c:pt idx="5">
                  <c:v>6. Generar alertas oportunas mediante el seguimiento y la evaluación a la gestión</c:v>
                </c:pt>
                <c:pt idx="6">
                  <c:v>7. Mejorar la satisfacción de los usuarios con respecto a los servicios que presta la Entidad y la gestión con las partes  interesadas.</c:v>
                </c:pt>
              </c:strCache>
            </c:strRef>
          </c:cat>
          <c:val>
            <c:numRef>
              <c:f>'OBJ CALIDAD'!$B$25:$B$31</c:f>
              <c:numCache>
                <c:formatCode>0%</c:formatCode>
                <c:ptCount val="7"/>
                <c:pt idx="0">
                  <c:v>0.7157</c:v>
                </c:pt>
                <c:pt idx="1">
                  <c:v>0.64</c:v>
                </c:pt>
                <c:pt idx="2">
                  <c:v>0.69735083433014344</c:v>
                </c:pt>
                <c:pt idx="3">
                  <c:v>0.25049115913555986</c:v>
                </c:pt>
                <c:pt idx="4">
                  <c:v>0.96</c:v>
                </c:pt>
                <c:pt idx="5">
                  <c:v>0.5</c:v>
                </c:pt>
                <c:pt idx="6">
                  <c:v>0.95</c:v>
                </c:pt>
              </c:numCache>
            </c:numRef>
          </c:val>
        </c:ser>
        <c:dLbls>
          <c:showLegendKey val="0"/>
          <c:showVal val="0"/>
          <c:showCatName val="0"/>
          <c:showSerName val="0"/>
          <c:showPercent val="0"/>
          <c:showBubbleSize val="0"/>
        </c:dLbls>
        <c:gapWidth val="150"/>
        <c:shape val="box"/>
        <c:axId val="1233469424"/>
        <c:axId val="1233472688"/>
        <c:axId val="0"/>
      </c:bar3DChart>
      <c:catAx>
        <c:axId val="123346942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33472688"/>
        <c:crosses val="autoZero"/>
        <c:auto val="1"/>
        <c:lblAlgn val="ctr"/>
        <c:lblOffset val="100"/>
        <c:noMultiLvlLbl val="0"/>
      </c:catAx>
      <c:valAx>
        <c:axId val="1233472688"/>
        <c:scaling>
          <c:orientation val="minMax"/>
        </c:scaling>
        <c:delete val="0"/>
        <c:axPos val="b"/>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334694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657225</xdr:colOff>
      <xdr:row>3</xdr:row>
      <xdr:rowOff>57150</xdr:rowOff>
    </xdr:from>
    <xdr:to>
      <xdr:col>16</xdr:col>
      <xdr:colOff>742950</xdr:colOff>
      <xdr:row>25</xdr:row>
      <xdr:rowOff>19050</xdr:rowOff>
    </xdr:to>
    <xdr:graphicFrame macro="">
      <xdr:nvGraphicFramePr>
        <xdr:cNvPr id="604773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704850</xdr:colOff>
      <xdr:row>26</xdr:row>
      <xdr:rowOff>161925</xdr:rowOff>
    </xdr:from>
    <xdr:to>
      <xdr:col>4</xdr:col>
      <xdr:colOff>257175</xdr:colOff>
      <xdr:row>48</xdr:row>
      <xdr:rowOff>57150</xdr:rowOff>
    </xdr:to>
    <xdr:graphicFrame macro="">
      <xdr:nvGraphicFramePr>
        <xdr:cNvPr id="604773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752475</xdr:colOff>
      <xdr:row>27</xdr:row>
      <xdr:rowOff>19050</xdr:rowOff>
    </xdr:from>
    <xdr:to>
      <xdr:col>14</xdr:col>
      <xdr:colOff>409575</xdr:colOff>
      <xdr:row>48</xdr:row>
      <xdr:rowOff>9525</xdr:rowOff>
    </xdr:to>
    <xdr:graphicFrame macro="">
      <xdr:nvGraphicFramePr>
        <xdr:cNvPr id="604773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466725</xdr:colOff>
      <xdr:row>53</xdr:row>
      <xdr:rowOff>76200</xdr:rowOff>
    </xdr:from>
    <xdr:to>
      <xdr:col>5</xdr:col>
      <xdr:colOff>257175</xdr:colOff>
      <xdr:row>77</xdr:row>
      <xdr:rowOff>38100</xdr:rowOff>
    </xdr:to>
    <xdr:graphicFrame macro="">
      <xdr:nvGraphicFramePr>
        <xdr:cNvPr id="604773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53</xdr:row>
      <xdr:rowOff>19050</xdr:rowOff>
    </xdr:from>
    <xdr:to>
      <xdr:col>17</xdr:col>
      <xdr:colOff>723900</xdr:colOff>
      <xdr:row>78</xdr:row>
      <xdr:rowOff>28575</xdr:rowOff>
    </xdr:to>
    <xdr:graphicFrame macro="">
      <xdr:nvGraphicFramePr>
        <xdr:cNvPr id="604773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447675</xdr:colOff>
      <xdr:row>3</xdr:row>
      <xdr:rowOff>190500</xdr:rowOff>
    </xdr:from>
    <xdr:to>
      <xdr:col>9</xdr:col>
      <xdr:colOff>447675</xdr:colOff>
      <xdr:row>19</xdr:row>
      <xdr:rowOff>104775</xdr:rowOff>
    </xdr:to>
    <xdr:graphicFrame macro="">
      <xdr:nvGraphicFramePr>
        <xdr:cNvPr id="1699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847725</xdr:colOff>
      <xdr:row>0</xdr:row>
      <xdr:rowOff>0</xdr:rowOff>
    </xdr:from>
    <xdr:to>
      <xdr:col>0</xdr:col>
      <xdr:colOff>1733550</xdr:colOff>
      <xdr:row>4</xdr:row>
      <xdr:rowOff>266700</xdr:rowOff>
    </xdr:to>
    <xdr:pic>
      <xdr:nvPicPr>
        <xdr:cNvPr id="20069" name="Picture 72" descr="LOGO%20PARQUES%20menos%20pesado"/>
        <xdr:cNvPicPr>
          <a:picLocks noChangeAspect="1" noChangeArrowheads="1"/>
        </xdr:cNvPicPr>
      </xdr:nvPicPr>
      <xdr:blipFill>
        <a:blip xmlns:r="http://schemas.openxmlformats.org/officeDocument/2006/relationships" r:embed="rId1" cstate="print"/>
        <a:srcRect/>
        <a:stretch>
          <a:fillRect/>
        </a:stretch>
      </xdr:blipFill>
      <xdr:spPr bwMode="auto">
        <a:xfrm>
          <a:off x="847725" y="0"/>
          <a:ext cx="885825" cy="847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1</xdr:row>
      <xdr:rowOff>152400</xdr:rowOff>
    </xdr:from>
    <xdr:to>
      <xdr:col>13</xdr:col>
      <xdr:colOff>666750</xdr:colOff>
      <xdr:row>20</xdr:row>
      <xdr:rowOff>28575</xdr:rowOff>
    </xdr:to>
    <xdr:graphicFrame macro="">
      <xdr:nvGraphicFramePr>
        <xdr:cNvPr id="598590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390525</xdr:colOff>
      <xdr:row>0</xdr:row>
      <xdr:rowOff>161925</xdr:rowOff>
    </xdr:from>
    <xdr:to>
      <xdr:col>12</xdr:col>
      <xdr:colOff>685800</xdr:colOff>
      <xdr:row>23</xdr:row>
      <xdr:rowOff>85725</xdr:rowOff>
    </xdr:to>
    <xdr:graphicFrame macro="">
      <xdr:nvGraphicFramePr>
        <xdr:cNvPr id="8764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704850</xdr:colOff>
      <xdr:row>22</xdr:row>
      <xdr:rowOff>152400</xdr:rowOff>
    </xdr:from>
    <xdr:to>
      <xdr:col>13</xdr:col>
      <xdr:colOff>200025</xdr:colOff>
      <xdr:row>45</xdr:row>
      <xdr:rowOff>28575</xdr:rowOff>
    </xdr:to>
    <xdr:graphicFrame macro="">
      <xdr:nvGraphicFramePr>
        <xdr:cNvPr id="803958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Balance%20PAI%202013/Balance%20de%20PAI%20II%20Sem/Balance%20de%20Metas%20PAI%20y%20SISMEG%20Oct28%202013%20(entregado%20a%20Oscar%20Control%20Inter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hora%20Isabel/Downloads/DTAN%20POAs%202013%20(solo%20dimensi&#243;n%20estrat&#233;gica%20final%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ohora%20Isabel/Downloads/DTOR%20POAs%202013%20Rvdo%20JR%20(solo%20dimensi&#243;n%20estrat&#233;gica%20final%20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ohora%20Isabel/Downloads/DTCA%20POAs%202013%20(solo%20dimensi&#243;n%20estrat&#233;gica%20final%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hora%20Isabel/Downloads/DTAO%20POAs%202013%20(solo%20dimensi&#243;n%20estrat&#233;gica%20final%20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arito/ministerio/plan%20acci&#243;n/2012/FORMATO%20PLAN%20INDICATIVO%20Y%20PLAN%20DE%20ACCI&#211;N%20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GC/SISTEMA%20INTEGRADO%20DE%20GESTION%202013/SIG%202013/INDICADORES%20REVISADOS%202013/Seguimiento%20indicadores%202014%20apoyo%20a%20junio%2030%20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rodriguez\plan%20de%20acci&#243;n%202011\PLAN%20DE%20ACCI&#211;N%202009\CARITO\MINISTERIO\plan%20acci&#243;n\2009\versiones%20PA\PLAN%20DE%20ACCI&#211;N%202009%20(enero%20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rodriguez\plan%20de%20acci&#243;n%202011\Users\scrodriguez\AppData\Roaming\Microsoft\Excel\CARITO\MINISTERIO\plan%20acci&#243;n\2009\versiones%20PA\PLAN%20DE%20ACCI&#211;N%202009%20(enero%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de Metas PAI"/>
      <sheetName val="PAI PNN"/>
      <sheetName val="DTCA"/>
      <sheetName val="DTAM"/>
      <sheetName val="DTPA"/>
      <sheetName val="DTAO"/>
      <sheetName val="DTAN"/>
      <sheetName val="DTOR"/>
      <sheetName val="3431PlaneacionInterna"/>
      <sheetName val="Brecha"/>
      <sheetName val="Estado de semàforo"/>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AN"/>
      <sheetName val="CATATUMBO"/>
      <sheetName val="COCUY"/>
      <sheetName val="GUANENTÁ"/>
      <sheetName val="IGUAQUE"/>
      <sheetName val="PISBA"/>
      <sheetName val="TAMÁ"/>
      <sheetName val="YARIGUÍES"/>
      <sheetName val="ESTORAQU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OR"/>
      <sheetName val="POA TINIGUA 2013 (2)"/>
      <sheetName val="POA C Picachos"/>
      <sheetName val="POA PNN MACARENA 2013"/>
      <sheetName val="POA Sumapaz (2)"/>
      <sheetName val="POA Tuparro"/>
      <sheetName val="POA Chingaza 2013 20dic"/>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A"/>
      <sheetName val="Macuira"/>
      <sheetName val="Old Providence"/>
      <sheetName val="Corales"/>
      <sheetName val="Sierra Nevada"/>
      <sheetName val="Paramillo"/>
      <sheetName val="Cienaga"/>
      <sheetName val="Tayrona"/>
      <sheetName val="Colorados"/>
      <sheetName val="Corchal"/>
      <sheetName val="SFF Flamencos"/>
      <sheetName val="VPI Salamanc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AO"/>
      <sheetName val="PNN GuacharosOK"/>
      <sheetName val="Otun Quimbaya"/>
      <sheetName val="Selva FlorenciaOK"/>
      <sheetName val="PuraceOK"/>
      <sheetName val="Las HermosasOK"/>
      <sheetName val="Nevados"/>
      <sheetName val="#Nevado del Huila"/>
      <sheetName val="#CorotaOK"/>
      <sheetName val="Juana CascabelOK"/>
      <sheetName val="OrquideasOK"/>
      <sheetName val="TatamaOK"/>
      <sheetName val="POA Gale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
      <sheetName val="DESP MIN"/>
      <sheetName val="DESP VICE"/>
      <sheetName val="AI"/>
      <sheetName val="ASUNT MARIN"/>
      <sheetName val="DIR BIODIV"/>
      <sheetName val="CC"/>
      <sheetName val="GIRH"/>
      <sheetName val="DSSU"/>
      <sheetName val="PLANEA"/>
      <sheetName val="OT"/>
      <sheetName val="NEG VER"/>
      <sheetName val="TIC"/>
      <sheetName val="PNN"/>
      <sheetName val="SG"/>
      <sheetName val="EyP"/>
      <sheetName val="OJ"/>
      <sheetName val="CONT INT"/>
      <sheetName val="TOTAL "/>
      <sheetName val="CONTROL"/>
      <sheetName val="FUENTES X VIGENCIAS"/>
      <sheetName val="Hoja4"/>
      <sheetName val="ListaSubprogramasmetas"/>
      <sheetName val="Obj Gasto"/>
      <sheetName val="Lista desplegable"/>
      <sheetName val="OBJ-EST-OBJ-GEST-ME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Despacho del Ministro</v>
          </cell>
          <cell r="E2" t="str">
            <v>Biodiversidad y sus servicios ecosistemicos</v>
          </cell>
        </row>
        <row r="3">
          <cell r="A3" t="str">
            <v>Agencia Nacional de Licencias</v>
          </cell>
          <cell r="E3" t="str">
            <v>Gestión Integral del recurso Hídrico</v>
          </cell>
        </row>
        <row r="4">
          <cell r="A4" t="str">
            <v>Despacho del Viceministro de Ambiente</v>
          </cell>
          <cell r="E4" t="str">
            <v>Gestión Ambiental Sectorial y Urbana</v>
          </cell>
        </row>
        <row r="5">
          <cell r="A5" t="str">
            <v>Dirección de Asuntos Ambientales Sectorial y Urbana</v>
          </cell>
          <cell r="E5" t="str">
            <v xml:space="preserve">Cambio Climático, reducción de la vulnerabilidad y adaptación </v>
          </cell>
        </row>
        <row r="6">
          <cell r="A6" t="str">
            <v>Dirección de Asuntos Marinos, Costeros y Recusos Acuaticos</v>
          </cell>
          <cell r="E6" t="str">
            <v>Buen Gobierno para la Gestión Ambiental</v>
          </cell>
        </row>
        <row r="7">
          <cell r="A7" t="str">
            <v>Dirección de Bosques, Biodiversidad y Servicios Ecosistemicos</v>
          </cell>
          <cell r="E7" t="str">
            <v>Practicas de buen gobierno en gestión del riesgo</v>
          </cell>
        </row>
        <row r="8">
          <cell r="A8" t="str">
            <v>Dirección de Cambio Climático</v>
          </cell>
          <cell r="E8" t="str">
            <v>Mejorar el conocimiento del riesgo</v>
          </cell>
        </row>
        <row r="9">
          <cell r="A9" t="str">
            <v>Dirección de Gestión Integral del Recurso Hidrico</v>
          </cell>
          <cell r="E9" t="str">
            <v>Respuesta a Ola Invernal 2010-2011</v>
          </cell>
        </row>
        <row r="10">
          <cell r="A10" t="str">
            <v>Dirección General de Ordenamiento Ambiental Territorial</v>
          </cell>
          <cell r="E10" t="str">
            <v xml:space="preserve">Buen Gobierno </v>
          </cell>
        </row>
        <row r="11">
          <cell r="A11" t="str">
            <v>Grupo de comunicaciones</v>
          </cell>
          <cell r="E11" t="str">
            <v>Estrategias contra la corrupción</v>
          </cell>
        </row>
        <row r="12">
          <cell r="A12" t="str">
            <v>Oficina Asesora de Planeación</v>
          </cell>
          <cell r="E12" t="str">
            <v>Participación ciudadana y capital social</v>
          </cell>
        </row>
        <row r="13">
          <cell r="A13" t="str">
            <v>Oficina Asesora Juridica</v>
          </cell>
          <cell r="E13" t="str">
            <v>Política Internacional</v>
          </cell>
        </row>
        <row r="14">
          <cell r="A14" t="str">
            <v>Oficina de Asuntos Internacionales</v>
          </cell>
          <cell r="E14" t="str">
            <v>Políticas de desarrollo Fronterizo</v>
          </cell>
        </row>
        <row r="15">
          <cell r="A15" t="str">
            <v>Oficina de Control Interno</v>
          </cell>
        </row>
        <row r="16">
          <cell r="A16" t="str">
            <v>Oficina de Negocios verdes sostenibles</v>
          </cell>
        </row>
        <row r="17">
          <cell r="A17" t="str">
            <v>Oficina de Tecnología de la Información y la Comunicación</v>
          </cell>
        </row>
        <row r="18">
          <cell r="A18" t="str">
            <v>Parques Nacionales Naturales</v>
          </cell>
        </row>
        <row r="19">
          <cell r="A19" t="str">
            <v>Secretaria General</v>
          </cell>
        </row>
        <row r="20">
          <cell r="A20" t="str">
            <v>Subdirección de Educación y participación</v>
          </cell>
        </row>
      </sheetData>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Hoja3"/>
      <sheetName val="sOPORT TECNICO"/>
      <sheetName val="PREVENTIVO"/>
    </sheetNames>
    <sheetDataSet>
      <sheetData sheetId="0"/>
      <sheetData sheetId="1">
        <row r="2">
          <cell r="A2" t="str">
            <v>Eficacia</v>
          </cell>
          <cell r="B2" t="str">
            <v>Mensual</v>
          </cell>
        </row>
        <row r="3">
          <cell r="A3" t="str">
            <v>Eficiencia</v>
          </cell>
          <cell r="B3" t="str">
            <v>Quincenal</v>
          </cell>
        </row>
        <row r="4">
          <cell r="A4" t="str">
            <v>Efectividad</v>
          </cell>
          <cell r="B4" t="str">
            <v>Trimestral</v>
          </cell>
        </row>
        <row r="5">
          <cell r="B5" t="str">
            <v>Semestral</v>
          </cell>
        </row>
        <row r="6">
          <cell r="B6" t="str">
            <v>Anual</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DE"/>
      <sheetName val="SH"/>
      <sheetName val="VAS"/>
      <sheetName val="EyP"/>
      <sheetName val="DL"/>
      <sheetName val="DSS"/>
      <sheetName val="UP"/>
      <sheetName val="RH"/>
      <sheetName val="AE"/>
      <sheetName val="CC"/>
      <sheetName val="SINA"/>
      <sheetName val="AL"/>
      <sheetName val="DP"/>
      <sheetName val="SG"/>
      <sheetName val="OJ"/>
      <sheetName val="COMU"/>
      <sheetName val="AI"/>
      <sheetName val="VICE AMB"/>
      <sheetName val="PP"/>
      <sheetName val="Hoja1"/>
      <sheetName val="Lista desplegable"/>
      <sheetName val="Obj Gas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t="str">
            <v>1. Planeación y orientación estratégica</v>
          </cell>
        </row>
        <row r="3">
          <cell r="B3" t="str">
            <v>2. Gestión de calidad</v>
          </cell>
        </row>
        <row r="4">
          <cell r="B4" t="str">
            <v>3. Gestión de información</v>
          </cell>
        </row>
        <row r="5">
          <cell r="B5" t="str">
            <v>4. Gestión de recursos con la banca multilateral</v>
          </cell>
        </row>
        <row r="6">
          <cell r="B6" t="str">
            <v>5. Gestión de recursos organismos internacionales</v>
          </cell>
        </row>
        <row r="7">
          <cell r="B7" t="str">
            <v>6. Gestión de recursos con presupuesto general de la nación</v>
          </cell>
        </row>
        <row r="8">
          <cell r="B8" t="str">
            <v>7. Administración de recursos con la banca multilateral</v>
          </cell>
        </row>
        <row r="9">
          <cell r="B9" t="str">
            <v>8. Direccionamiento de recursos de fondos</v>
          </cell>
        </row>
        <row r="10">
          <cell r="B10" t="str">
            <v>9. Gestión de comunicaciones</v>
          </cell>
        </row>
        <row r="11">
          <cell r="B11" t="str">
            <v>10. Formulación de políticas</v>
          </cell>
        </row>
        <row r="12">
          <cell r="B12" t="str">
            <v>11. Instrumentación normativa</v>
          </cell>
        </row>
        <row r="13">
          <cell r="B13" t="str">
            <v>12. Formulación de instrumentos</v>
          </cell>
        </row>
        <row r="14">
          <cell r="B14" t="str">
            <v>13. Promoción y acompañamiento en la implementación de políticas</v>
          </cell>
        </row>
        <row r="15">
          <cell r="B15" t="str">
            <v>14. Gestión de trámites</v>
          </cell>
        </row>
        <row r="16">
          <cell r="B16" t="str">
            <v>15. Gestión de proyectos</v>
          </cell>
        </row>
        <row r="17">
          <cell r="B17" t="str">
            <v>16. Seguimiento de políticas</v>
          </cell>
        </row>
        <row r="18">
          <cell r="B18" t="str">
            <v>17. Conceptos jurídicos</v>
          </cell>
        </row>
        <row r="19">
          <cell r="B19" t="str">
            <v>18. Procesos disciplinarios</v>
          </cell>
        </row>
        <row r="20">
          <cell r="B20" t="str">
            <v>19. Procesos judiciales</v>
          </cell>
        </row>
        <row r="21">
          <cell r="B21" t="str">
            <v>20. Gestión de contratación</v>
          </cell>
        </row>
        <row r="22">
          <cell r="B22" t="str">
            <v>21. Gestión del talento humano</v>
          </cell>
        </row>
        <row r="23">
          <cell r="B23" t="str">
            <v>22. Gestión de recursos físicos</v>
          </cell>
        </row>
        <row r="24">
          <cell r="B24" t="str">
            <v>23. Gestión, seguimiento y control del recurso financiero</v>
          </cell>
        </row>
        <row r="25">
          <cell r="B25" t="str">
            <v>24. Gestión tecnologica</v>
          </cell>
        </row>
        <row r="26">
          <cell r="B26" t="str">
            <v>25. Gestión documental</v>
          </cell>
        </row>
        <row r="27">
          <cell r="B27" t="str">
            <v>26. Atención al usuario</v>
          </cell>
        </row>
        <row r="28">
          <cell r="B28" t="str">
            <v>27. Procesamiento y disponibilidad de la documentación técnica</v>
          </cell>
        </row>
        <row r="29">
          <cell r="B29" t="str">
            <v>28. Apoyo en negociaciones internacionales</v>
          </cell>
        </row>
        <row r="30">
          <cell r="B30" t="str">
            <v>29. Atención legislativa especializada</v>
          </cell>
        </row>
        <row r="31">
          <cell r="B31" t="str">
            <v>30. Apoyo, acompañamiento y evaluación para el control interno</v>
          </cell>
        </row>
      </sheetData>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DE"/>
      <sheetName val="SH"/>
      <sheetName val="VAS"/>
      <sheetName val="EyP"/>
      <sheetName val="DL"/>
      <sheetName val="DSS"/>
      <sheetName val="UP"/>
      <sheetName val="RH"/>
      <sheetName val="AE"/>
      <sheetName val="CC"/>
      <sheetName val="SINA"/>
      <sheetName val="AL"/>
      <sheetName val="DP"/>
      <sheetName val="SG"/>
      <sheetName val="OJ"/>
      <sheetName val="COMU"/>
      <sheetName val="AI"/>
      <sheetName val="VICE AMB"/>
      <sheetName val="PP"/>
      <sheetName val="Hoja1"/>
      <sheetName val="Obj Gasto"/>
      <sheetName val="Lista despleg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t="str">
            <v>1. Planeación y orientación estratégica</v>
          </cell>
        </row>
        <row r="3">
          <cell r="B3" t="str">
            <v>2. Gestión de calidad</v>
          </cell>
        </row>
        <row r="4">
          <cell r="B4" t="str">
            <v>3. Gestión de información</v>
          </cell>
        </row>
        <row r="5">
          <cell r="B5" t="str">
            <v>4. Gestión de recursos con la banca multilateral</v>
          </cell>
        </row>
        <row r="6">
          <cell r="B6" t="str">
            <v>5. Gestión de recursos organismos internacionales</v>
          </cell>
        </row>
        <row r="7">
          <cell r="B7" t="str">
            <v>6. Gestión de recursos con presupuesto general de la nación</v>
          </cell>
        </row>
        <row r="8">
          <cell r="B8" t="str">
            <v>7. Administración de recursos con la banca multilateral</v>
          </cell>
        </row>
        <row r="9">
          <cell r="B9" t="str">
            <v>8. Direccionamiento de recursos de fondos</v>
          </cell>
        </row>
        <row r="10">
          <cell r="B10" t="str">
            <v>9. Gestión de comunicaciones</v>
          </cell>
        </row>
        <row r="11">
          <cell r="B11" t="str">
            <v>10. Formulación de políticas</v>
          </cell>
        </row>
        <row r="12">
          <cell r="B12" t="str">
            <v>11. Instrumentación normativa</v>
          </cell>
        </row>
        <row r="13">
          <cell r="B13" t="str">
            <v>12. Formulación de instrumentos</v>
          </cell>
        </row>
        <row r="14">
          <cell r="B14" t="str">
            <v>13. Promoción y acompañamiento en la implementación de políticas</v>
          </cell>
        </row>
        <row r="15">
          <cell r="B15" t="str">
            <v>14. Gestión de trámites</v>
          </cell>
        </row>
        <row r="16">
          <cell r="B16" t="str">
            <v>15. Gestión de proyectos</v>
          </cell>
        </row>
        <row r="17">
          <cell r="B17" t="str">
            <v>16. Seguimiento de políticas</v>
          </cell>
        </row>
        <row r="18">
          <cell r="B18" t="str">
            <v>17. Conceptos jurídicos</v>
          </cell>
        </row>
        <row r="19">
          <cell r="B19" t="str">
            <v>18. Procesos disciplinarios</v>
          </cell>
        </row>
        <row r="20">
          <cell r="B20" t="str">
            <v>19. Procesos judiciales</v>
          </cell>
        </row>
        <row r="21">
          <cell r="B21" t="str">
            <v>20. Gestión de contratación</v>
          </cell>
        </row>
        <row r="22">
          <cell r="B22" t="str">
            <v>21. Gestión del talento humano</v>
          </cell>
        </row>
        <row r="23">
          <cell r="B23" t="str">
            <v>22. Gestión de recursos físicos</v>
          </cell>
        </row>
        <row r="24">
          <cell r="B24" t="str">
            <v>23. Gestión, seguimiento y control del recurso financiero</v>
          </cell>
        </row>
        <row r="25">
          <cell r="B25" t="str">
            <v>24. Gestión tecnologica</v>
          </cell>
        </row>
        <row r="26">
          <cell r="B26" t="str">
            <v>25. Gestión documental</v>
          </cell>
        </row>
        <row r="27">
          <cell r="B27" t="str">
            <v>26. Atención al usuario</v>
          </cell>
        </row>
        <row r="28">
          <cell r="B28" t="str">
            <v>27. Procesamiento y disponibilidad de la documentación técnica</v>
          </cell>
        </row>
        <row r="29">
          <cell r="B29" t="str">
            <v>28. Apoyo en negociaciones internacionales</v>
          </cell>
        </row>
        <row r="30">
          <cell r="B30" t="str">
            <v>29. Atención legislativa especializada</v>
          </cell>
        </row>
        <row r="31">
          <cell r="B31" t="str">
            <v>30. Apoyo, acompañamiento y evaluación para el control interno</v>
          </cell>
        </row>
      </sheetData>
      <sheetData sheetId="21" refreshError="1"/>
      <sheetData sheetId="22" refreshError="1"/>
    </sheetDataSet>
  </externalBook>
</externalLink>
</file>

<file path=xl/tables/table1.xml><?xml version="1.0" encoding="utf-8"?>
<table xmlns="http://schemas.openxmlformats.org/spreadsheetml/2006/main" id="1" name="Tabla1" displayName="Tabla1" ref="A2:B17" totalsRowCount="1" headerRowDxfId="17" dataDxfId="15" headerRowBorderDxfId="16" tableBorderDxfId="14" totalsRowBorderDxfId="13">
  <autoFilter ref="A2:B16"/>
  <tableColumns count="2">
    <tableColumn id="1" name="PROCESO " dataDxfId="12" totalsRowDxfId="11"/>
    <tableColumn id="2" name="PROMEDIO " dataDxfId="10" totalsRowDxfId="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hyperlink" Target="tel:6.198.840.410" TargetMode="External"/><Relationship Id="rId1" Type="http://schemas.openxmlformats.org/officeDocument/2006/relationships/hyperlink" Target="tel:6.518.529.980"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csanchez@parquesnacionales.gov.co" TargetMode="External"/><Relationship Id="rId1" Type="http://schemas.openxmlformats.org/officeDocument/2006/relationships/hyperlink" Target="mailto:monitoreo@parquesnacionales.gov.co"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W1067"/>
  <sheetViews>
    <sheetView tabSelected="1" topLeftCell="A3" zoomScale="110" zoomScaleNormal="110" zoomScaleSheetLayoutView="70" workbookViewId="0">
      <pane xSplit="4" ySplit="5" topLeftCell="E11" activePane="bottomRight" state="frozen"/>
      <selection activeCell="A3" sqref="A3"/>
      <selection pane="topRight" activeCell="E3" sqref="E3"/>
      <selection pane="bottomLeft" activeCell="A5" sqref="A5"/>
      <selection pane="bottomRight" activeCell="A11" sqref="A11"/>
    </sheetView>
  </sheetViews>
  <sheetFormatPr baseColWidth="10" defaultRowHeight="50.25" customHeight="1" x14ac:dyDescent="0.25"/>
  <cols>
    <col min="1" max="1" width="34.140625" style="1" customWidth="1"/>
    <col min="2" max="2" width="18.42578125" style="10" hidden="1" customWidth="1"/>
    <col min="3" max="3" width="34.42578125" style="10" customWidth="1"/>
    <col min="4" max="4" width="31.140625" style="10" customWidth="1"/>
    <col min="5" max="5" width="18.28515625" style="10" customWidth="1"/>
    <col min="6" max="6" width="17" style="10" hidden="1" customWidth="1"/>
    <col min="7" max="7" width="19.28515625" style="1" hidden="1" customWidth="1"/>
    <col min="8" max="8" width="13.28515625" style="10" customWidth="1"/>
    <col min="9" max="9" width="13" style="5" hidden="1" customWidth="1"/>
    <col min="10" max="10" width="28.42578125" style="5" hidden="1" customWidth="1"/>
    <col min="11" max="11" width="21.140625" style="403" hidden="1" customWidth="1"/>
    <col min="12" max="12" width="17.42578125" style="403" hidden="1" customWidth="1"/>
    <col min="13" max="13" width="13" style="5" customWidth="1"/>
    <col min="14" max="14" width="18.5703125" style="5" hidden="1" customWidth="1"/>
    <col min="15" max="15" width="12" style="5" hidden="1" customWidth="1"/>
    <col min="16" max="16" width="11.42578125" style="1" customWidth="1"/>
    <col min="17" max="17" width="12" style="1" bestFit="1" customWidth="1"/>
    <col min="18" max="18" width="13.5703125" style="1" hidden="1" customWidth="1"/>
    <col min="19" max="19" width="13.28515625" style="1" hidden="1" customWidth="1"/>
    <col min="20" max="16384" width="11.42578125" style="1"/>
  </cols>
  <sheetData>
    <row r="1" spans="1:23" s="14" customFormat="1" ht="50.25" customHeight="1" x14ac:dyDescent="0.5">
      <c r="A1" s="459" t="s">
        <v>632</v>
      </c>
      <c r="B1" s="459"/>
      <c r="C1" s="459"/>
      <c r="D1" s="459"/>
      <c r="E1" s="409"/>
      <c r="F1" s="409"/>
      <c r="G1" s="409"/>
      <c r="H1" s="409"/>
      <c r="I1" s="408"/>
      <c r="J1" s="398"/>
      <c r="K1" s="400"/>
      <c r="L1" s="400"/>
      <c r="M1" s="408"/>
      <c r="N1" s="408"/>
      <c r="O1" s="408"/>
    </row>
    <row r="2" spans="1:23" s="14" customFormat="1" ht="50.25" customHeight="1" x14ac:dyDescent="0.4">
      <c r="A2" s="460" t="s">
        <v>73</v>
      </c>
      <c r="B2" s="460"/>
      <c r="C2" s="460"/>
      <c r="D2" s="460"/>
      <c r="E2" s="410"/>
      <c r="F2" s="410"/>
      <c r="G2" s="410"/>
      <c r="H2" s="410"/>
      <c r="I2" s="399"/>
      <c r="J2" s="399"/>
      <c r="K2" s="401"/>
      <c r="L2" s="401"/>
      <c r="M2" s="362"/>
      <c r="N2" s="362"/>
      <c r="O2" s="362"/>
    </row>
    <row r="3" spans="1:23" s="14" customFormat="1" ht="30.75" customHeight="1" x14ac:dyDescent="0.2">
      <c r="A3" s="456" t="s">
        <v>634</v>
      </c>
      <c r="B3" s="456"/>
      <c r="C3" s="456"/>
      <c r="D3" s="456"/>
      <c r="E3" s="456"/>
      <c r="F3" s="456"/>
      <c r="G3" s="456"/>
      <c r="H3" s="456"/>
      <c r="I3" s="456"/>
      <c r="J3" s="456"/>
      <c r="K3" s="456"/>
      <c r="L3" s="456"/>
      <c r="M3" s="456"/>
      <c r="N3" s="456"/>
      <c r="O3" s="456"/>
      <c r="P3" s="456"/>
      <c r="Q3" s="456"/>
    </row>
    <row r="4" spans="1:23" s="14" customFormat="1" ht="29.25" customHeight="1" x14ac:dyDescent="0.2">
      <c r="A4" s="456" t="s">
        <v>635</v>
      </c>
      <c r="B4" s="456"/>
      <c r="C4" s="456"/>
      <c r="D4" s="456"/>
      <c r="E4" s="456"/>
      <c r="F4" s="456"/>
      <c r="G4" s="456"/>
      <c r="H4" s="456"/>
      <c r="I4" s="456"/>
      <c r="J4" s="456"/>
      <c r="K4" s="456"/>
      <c r="L4" s="456"/>
      <c r="M4" s="456"/>
      <c r="N4" s="456"/>
      <c r="O4" s="456"/>
      <c r="P4" s="456"/>
      <c r="Q4" s="456"/>
    </row>
    <row r="5" spans="1:23" s="14" customFormat="1" ht="28.5" customHeight="1" x14ac:dyDescent="0.2">
      <c r="A5" s="456" t="s">
        <v>642</v>
      </c>
      <c r="B5" s="456"/>
      <c r="C5" s="456"/>
      <c r="D5" s="456"/>
      <c r="E5" s="456"/>
      <c r="F5" s="456"/>
      <c r="G5" s="456"/>
      <c r="H5" s="456"/>
      <c r="I5" s="456"/>
      <c r="J5" s="456"/>
      <c r="K5" s="456"/>
      <c r="L5" s="456"/>
      <c r="M5" s="456"/>
      <c r="N5" s="456"/>
      <c r="O5" s="456"/>
      <c r="P5" s="456"/>
      <c r="Q5" s="456"/>
    </row>
    <row r="6" spans="1:23" ht="50.25" customHeight="1" x14ac:dyDescent="0.2">
      <c r="A6" s="461" t="s">
        <v>75</v>
      </c>
      <c r="B6" s="461" t="s">
        <v>0</v>
      </c>
      <c r="C6" s="462" t="s">
        <v>33</v>
      </c>
      <c r="D6" s="462" t="s">
        <v>457</v>
      </c>
      <c r="E6" s="462" t="s">
        <v>97</v>
      </c>
      <c r="F6" s="462" t="s">
        <v>222</v>
      </c>
      <c r="G6" s="462" t="s">
        <v>539</v>
      </c>
      <c r="H6" s="462" t="s">
        <v>146</v>
      </c>
      <c r="I6" s="457" t="s">
        <v>554</v>
      </c>
      <c r="J6" s="457" t="s">
        <v>600</v>
      </c>
      <c r="K6" s="458" t="s">
        <v>599</v>
      </c>
      <c r="L6" s="429" t="s">
        <v>141</v>
      </c>
      <c r="M6" s="454" t="s">
        <v>624</v>
      </c>
      <c r="N6" s="454" t="s">
        <v>625</v>
      </c>
      <c r="O6" s="455" t="s">
        <v>626</v>
      </c>
      <c r="P6" s="454" t="s">
        <v>640</v>
      </c>
      <c r="Q6" s="455" t="s">
        <v>641</v>
      </c>
      <c r="R6" s="1" t="s">
        <v>643</v>
      </c>
      <c r="S6" s="1" t="s">
        <v>644</v>
      </c>
      <c r="W6" s="452"/>
    </row>
    <row r="7" spans="1:23" ht="6.75" customHeight="1" x14ac:dyDescent="0.2">
      <c r="A7" s="461"/>
      <c r="B7" s="461"/>
      <c r="C7" s="462"/>
      <c r="D7" s="462"/>
      <c r="E7" s="462"/>
      <c r="F7" s="462"/>
      <c r="G7" s="462"/>
      <c r="H7" s="462"/>
      <c r="I7" s="457"/>
      <c r="J7" s="457"/>
      <c r="K7" s="458"/>
      <c r="L7" s="429"/>
      <c r="M7" s="454"/>
      <c r="N7" s="454"/>
      <c r="O7" s="455"/>
      <c r="P7" s="454"/>
      <c r="Q7" s="455"/>
    </row>
    <row r="8" spans="1:23" s="360" customFormat="1" ht="148.5" customHeight="1" x14ac:dyDescent="0.3">
      <c r="A8" s="430" t="s">
        <v>98</v>
      </c>
      <c r="B8" s="463" t="s">
        <v>1</v>
      </c>
      <c r="C8" s="435" t="s">
        <v>2</v>
      </c>
      <c r="D8" s="435" t="s">
        <v>549</v>
      </c>
      <c r="E8" s="430" t="s">
        <v>99</v>
      </c>
      <c r="F8" s="430" t="s">
        <v>80</v>
      </c>
      <c r="G8" s="413" t="s">
        <v>617</v>
      </c>
      <c r="H8" s="430" t="s">
        <v>216</v>
      </c>
      <c r="I8" s="411">
        <v>0.6</v>
      </c>
      <c r="J8" s="419">
        <v>0.36199999999999999</v>
      </c>
      <c r="K8" s="436">
        <f t="shared" ref="K8:K17" si="0">J8/I8</f>
        <v>0.60333333333333339</v>
      </c>
      <c r="L8" s="425">
        <f>SUM(K8+K9+K10+K18+K19+K20+K21+K23+K24+K37)/10</f>
        <v>0.71061531194295913</v>
      </c>
      <c r="M8" s="425">
        <v>0.6</v>
      </c>
      <c r="N8" s="419"/>
      <c r="O8" s="437"/>
      <c r="P8" s="441">
        <v>0.36199999999999999</v>
      </c>
      <c r="Q8" s="442">
        <f>(P8-J8)/(M8-J8)</f>
        <v>0</v>
      </c>
      <c r="R8" s="452">
        <f>SUM(Q8+Q9+Q10+Q20+Q21+Q23)/6</f>
        <v>0.6719298245614036</v>
      </c>
      <c r="S8" s="451">
        <f>Q8</f>
        <v>0</v>
      </c>
    </row>
    <row r="9" spans="1:23" s="360" customFormat="1" ht="115.5" customHeight="1" x14ac:dyDescent="0.2">
      <c r="A9" s="430" t="s">
        <v>98</v>
      </c>
      <c r="B9" s="463"/>
      <c r="C9" s="435" t="s">
        <v>472</v>
      </c>
      <c r="D9" s="435" t="s">
        <v>471</v>
      </c>
      <c r="E9" s="430" t="s">
        <v>101</v>
      </c>
      <c r="F9" s="430" t="s">
        <v>80</v>
      </c>
      <c r="G9" s="413" t="s">
        <v>602</v>
      </c>
      <c r="H9" s="430" t="s">
        <v>215</v>
      </c>
      <c r="I9" s="412">
        <v>5</v>
      </c>
      <c r="J9" s="412">
        <v>5</v>
      </c>
      <c r="K9" s="436">
        <f t="shared" si="0"/>
        <v>1</v>
      </c>
      <c r="L9" s="425"/>
      <c r="M9" s="412">
        <v>5</v>
      </c>
      <c r="N9" s="412">
        <v>5</v>
      </c>
      <c r="O9" s="436">
        <f>+N9/M9</f>
        <v>1</v>
      </c>
      <c r="P9" s="443">
        <v>5</v>
      </c>
      <c r="Q9" s="436">
        <f>+P9/M9</f>
        <v>1</v>
      </c>
      <c r="S9" s="453">
        <f>SUM(Q9+Q10+Q11+Q12+Q13+Q14+Q15+Q16+Q20+Q21+Q22+Q23+Q25+Q28+Q29+Q30+Q32+Q35+Q38+Q40+Q41+Q42+Q44+Q46+Q48+Q49+Q50+Q51+Q53+Q54)/30</f>
        <v>0.6218107163151988</v>
      </c>
    </row>
    <row r="10" spans="1:23" s="360" customFormat="1" ht="85.5" customHeight="1" x14ac:dyDescent="0.2">
      <c r="A10" s="430" t="s">
        <v>98</v>
      </c>
      <c r="B10" s="463"/>
      <c r="C10" s="435" t="s">
        <v>3</v>
      </c>
      <c r="D10" s="435" t="s">
        <v>631</v>
      </c>
      <c r="E10" s="430" t="s">
        <v>101</v>
      </c>
      <c r="F10" s="430" t="s">
        <v>80</v>
      </c>
      <c r="G10" s="413" t="s">
        <v>603</v>
      </c>
      <c r="H10" s="430" t="s">
        <v>216</v>
      </c>
      <c r="I10" s="413">
        <v>5</v>
      </c>
      <c r="J10" s="413">
        <v>5</v>
      </c>
      <c r="K10" s="436">
        <f t="shared" si="0"/>
        <v>1</v>
      </c>
      <c r="L10" s="425"/>
      <c r="M10" s="413">
        <v>5</v>
      </c>
      <c r="N10" s="413">
        <v>5</v>
      </c>
      <c r="O10" s="436">
        <f t="shared" ref="O10:O44" si="1">+N10/M10</f>
        <v>1</v>
      </c>
      <c r="P10" s="444">
        <v>5</v>
      </c>
      <c r="Q10" s="436">
        <f>+P10/M10</f>
        <v>1</v>
      </c>
    </row>
    <row r="11" spans="1:23" s="360" customFormat="1" ht="96" customHeight="1" x14ac:dyDescent="0.3">
      <c r="A11" s="430" t="s">
        <v>102</v>
      </c>
      <c r="B11" s="463" t="s">
        <v>51</v>
      </c>
      <c r="C11" s="435" t="s">
        <v>52</v>
      </c>
      <c r="D11" s="435" t="s">
        <v>466</v>
      </c>
      <c r="E11" s="430" t="s">
        <v>101</v>
      </c>
      <c r="F11" s="430" t="s">
        <v>80</v>
      </c>
      <c r="G11" s="413" t="s">
        <v>604</v>
      </c>
      <c r="H11" s="430" t="s">
        <v>223</v>
      </c>
      <c r="I11" s="411">
        <v>0.9</v>
      </c>
      <c r="J11" s="411">
        <v>0.96699999999999997</v>
      </c>
      <c r="K11" s="436">
        <f t="shared" si="0"/>
        <v>1.0744444444444443</v>
      </c>
      <c r="L11" s="439">
        <f>SUM(K11+K12)/2</f>
        <v>1.0372222222222223</v>
      </c>
      <c r="M11" s="417">
        <v>1</v>
      </c>
      <c r="N11" s="411">
        <v>0</v>
      </c>
      <c r="O11" s="436">
        <f t="shared" si="1"/>
        <v>0</v>
      </c>
      <c r="P11" s="445">
        <v>0.96699999999999997</v>
      </c>
      <c r="Q11" s="442">
        <f>(P11-J11)/(M11-J11)</f>
        <v>0</v>
      </c>
      <c r="R11" s="452">
        <f>SUM(Q11+Q12)/2</f>
        <v>0.5</v>
      </c>
    </row>
    <row r="12" spans="1:23" s="360" customFormat="1" ht="50.25" customHeight="1" x14ac:dyDescent="0.2">
      <c r="A12" s="430" t="s">
        <v>102</v>
      </c>
      <c r="B12" s="463"/>
      <c r="C12" s="435" t="s">
        <v>53</v>
      </c>
      <c r="D12" s="435" t="s">
        <v>467</v>
      </c>
      <c r="E12" s="430" t="s">
        <v>101</v>
      </c>
      <c r="F12" s="430" t="s">
        <v>81</v>
      </c>
      <c r="G12" s="413" t="s">
        <v>605</v>
      </c>
      <c r="H12" s="430" t="s">
        <v>216</v>
      </c>
      <c r="I12" s="413">
        <v>5</v>
      </c>
      <c r="J12" s="413">
        <v>5</v>
      </c>
      <c r="K12" s="436">
        <f t="shared" si="0"/>
        <v>1</v>
      </c>
      <c r="L12" s="439"/>
      <c r="M12" s="420">
        <v>5</v>
      </c>
      <c r="N12" s="420">
        <v>5</v>
      </c>
      <c r="O12" s="436">
        <f t="shared" si="1"/>
        <v>1</v>
      </c>
      <c r="P12" s="420">
        <v>5</v>
      </c>
      <c r="Q12" s="436">
        <f>+P12/M12</f>
        <v>1</v>
      </c>
    </row>
    <row r="13" spans="1:23" s="360" customFormat="1" ht="156.75" customHeight="1" x14ac:dyDescent="0.3">
      <c r="A13" s="430" t="s">
        <v>103</v>
      </c>
      <c r="B13" s="430" t="s">
        <v>54</v>
      </c>
      <c r="C13" s="435" t="s">
        <v>34</v>
      </c>
      <c r="D13" s="435" t="s">
        <v>538</v>
      </c>
      <c r="E13" s="430" t="s">
        <v>101</v>
      </c>
      <c r="F13" s="430" t="s">
        <v>81</v>
      </c>
      <c r="G13" s="413" t="s">
        <v>606</v>
      </c>
      <c r="H13" s="430" t="s">
        <v>216</v>
      </c>
      <c r="I13" s="413">
        <v>2</v>
      </c>
      <c r="J13" s="413">
        <v>2</v>
      </c>
      <c r="K13" s="426">
        <f t="shared" si="0"/>
        <v>1</v>
      </c>
      <c r="L13" s="439">
        <f>SUM(K13+K46+K47)/3</f>
        <v>0.9863333333333334</v>
      </c>
      <c r="M13" s="413">
        <v>3</v>
      </c>
      <c r="N13" s="413"/>
      <c r="O13" s="437"/>
      <c r="P13" s="444">
        <v>2</v>
      </c>
      <c r="Q13" s="442">
        <f>(P13-J13)/(M13-J13)</f>
        <v>0</v>
      </c>
      <c r="R13" s="451">
        <f>SUM(Q13+Q46)/2</f>
        <v>0.4</v>
      </c>
    </row>
    <row r="14" spans="1:23" s="360" customFormat="1" ht="91.5" customHeight="1" x14ac:dyDescent="0.2">
      <c r="A14" s="430" t="s">
        <v>104</v>
      </c>
      <c r="B14" s="430" t="s">
        <v>55</v>
      </c>
      <c r="C14" s="435" t="s">
        <v>6</v>
      </c>
      <c r="D14" s="435" t="s">
        <v>470</v>
      </c>
      <c r="E14" s="430" t="s">
        <v>101</v>
      </c>
      <c r="F14" s="430" t="s">
        <v>80</v>
      </c>
      <c r="G14" s="413" t="s">
        <v>607</v>
      </c>
      <c r="H14" s="430" t="s">
        <v>216</v>
      </c>
      <c r="I14" s="414">
        <v>0.62</v>
      </c>
      <c r="J14" s="414">
        <f>19.89%+19.87%+20.81%</f>
        <v>0.60570000000000002</v>
      </c>
      <c r="K14" s="426">
        <f t="shared" si="0"/>
        <v>0.97693548387096774</v>
      </c>
      <c r="L14" s="439">
        <f>K14</f>
        <v>0.97693548387096774</v>
      </c>
      <c r="M14" s="421">
        <v>0.75</v>
      </c>
      <c r="N14" s="421">
        <v>0.63</v>
      </c>
      <c r="O14" s="436">
        <f t="shared" si="1"/>
        <v>0.84</v>
      </c>
      <c r="P14" s="421">
        <v>0.63</v>
      </c>
      <c r="Q14" s="436">
        <f>+P14/M14</f>
        <v>0.84</v>
      </c>
      <c r="R14" s="451">
        <f>Q14</f>
        <v>0.84</v>
      </c>
    </row>
    <row r="15" spans="1:23" s="360" customFormat="1" ht="98.25" customHeight="1" x14ac:dyDescent="0.3">
      <c r="A15" s="430" t="s">
        <v>105</v>
      </c>
      <c r="B15" s="463" t="s">
        <v>56</v>
      </c>
      <c r="C15" s="435" t="s">
        <v>35</v>
      </c>
      <c r="D15" s="435" t="s">
        <v>555</v>
      </c>
      <c r="E15" s="430" t="s">
        <v>101</v>
      </c>
      <c r="F15" s="430" t="s">
        <v>80</v>
      </c>
      <c r="G15" s="413" t="s">
        <v>608</v>
      </c>
      <c r="H15" s="430" t="s">
        <v>216</v>
      </c>
      <c r="I15" s="413">
        <v>10</v>
      </c>
      <c r="J15" s="413">
        <v>9</v>
      </c>
      <c r="K15" s="426">
        <f t="shared" si="0"/>
        <v>0.9</v>
      </c>
      <c r="L15" s="439">
        <f>SUM(K15+K16+K17+K22+K25+K26+K27+K28+K29+K30+K31+K32+K33+K34+K35+K36+K38+K54)/18</f>
        <v>0.81735671883107031</v>
      </c>
      <c r="M15" s="413">
        <f>9+2</f>
        <v>11</v>
      </c>
      <c r="N15" s="413"/>
      <c r="O15" s="437"/>
      <c r="P15" s="444">
        <v>9</v>
      </c>
      <c r="Q15" s="442">
        <f>(P15-J15)/(M15-J15)</f>
        <v>0</v>
      </c>
      <c r="R15" s="451">
        <f>SUM(Q15+Q16+Q17+Q22+Q25+Q28+Q29+Q30+Q32+Q35+Q38+Q54)/12</f>
        <v>0.57741726488581513</v>
      </c>
    </row>
    <row r="16" spans="1:23" s="360" customFormat="1" ht="91.5" customHeight="1" x14ac:dyDescent="0.3">
      <c r="A16" s="430" t="s">
        <v>105</v>
      </c>
      <c r="B16" s="463"/>
      <c r="C16" s="435" t="s">
        <v>7</v>
      </c>
      <c r="D16" s="435" t="s">
        <v>556</v>
      </c>
      <c r="E16" s="430" t="s">
        <v>101</v>
      </c>
      <c r="F16" s="430" t="s">
        <v>80</v>
      </c>
      <c r="G16" s="413" t="s">
        <v>608</v>
      </c>
      <c r="H16" s="430" t="s">
        <v>216</v>
      </c>
      <c r="I16" s="413">
        <v>26</v>
      </c>
      <c r="J16" s="413">
        <v>98</v>
      </c>
      <c r="K16" s="426">
        <f t="shared" si="0"/>
        <v>3.7692307692307692</v>
      </c>
      <c r="L16" s="439"/>
      <c r="M16" s="422">
        <f>98+7</f>
        <v>105</v>
      </c>
      <c r="N16" s="422"/>
      <c r="O16" s="437"/>
      <c r="P16" s="446">
        <v>98</v>
      </c>
      <c r="Q16" s="442">
        <f>(P16-J16)/(M16-J16)</f>
        <v>0</v>
      </c>
    </row>
    <row r="17" spans="1:19" s="360" customFormat="1" ht="96" customHeight="1" x14ac:dyDescent="0.3">
      <c r="A17" s="430" t="s">
        <v>105</v>
      </c>
      <c r="B17" s="463" t="s">
        <v>27</v>
      </c>
      <c r="C17" s="435" t="s">
        <v>28</v>
      </c>
      <c r="D17" s="435" t="s">
        <v>544</v>
      </c>
      <c r="E17" s="430" t="s">
        <v>106</v>
      </c>
      <c r="F17" s="430" t="s">
        <v>80</v>
      </c>
      <c r="G17" s="413" t="s">
        <v>609</v>
      </c>
      <c r="H17" s="430" t="s">
        <v>216</v>
      </c>
      <c r="I17" s="414">
        <v>1</v>
      </c>
      <c r="J17" s="414">
        <v>0.94910000000000005</v>
      </c>
      <c r="K17" s="426">
        <f t="shared" si="0"/>
        <v>0.94910000000000005</v>
      </c>
      <c r="L17" s="439"/>
      <c r="M17" s="417">
        <v>1</v>
      </c>
      <c r="N17" s="414"/>
      <c r="O17" s="437"/>
      <c r="P17" s="414">
        <v>0.94920000000000004</v>
      </c>
      <c r="Q17" s="442">
        <f>(P17-J17)/(M17-J17)</f>
        <v>1.9646365422394713E-3</v>
      </c>
      <c r="S17" s="453">
        <f>SUM(Q17+Q52)/2</f>
        <v>0.4809823182711197</v>
      </c>
    </row>
    <row r="18" spans="1:19" s="360" customFormat="1" ht="62.25" hidden="1" customHeight="1" x14ac:dyDescent="0.2">
      <c r="A18" s="430" t="s">
        <v>98</v>
      </c>
      <c r="B18" s="463" t="s">
        <v>8</v>
      </c>
      <c r="C18" s="435" t="s">
        <v>36</v>
      </c>
      <c r="D18" s="435" t="s">
        <v>550</v>
      </c>
      <c r="E18" s="430" t="s">
        <v>101</v>
      </c>
      <c r="F18" s="430" t="s">
        <v>80</v>
      </c>
      <c r="G18" s="413" t="s">
        <v>630</v>
      </c>
      <c r="H18" s="430" t="s">
        <v>215</v>
      </c>
      <c r="I18" s="414">
        <v>1</v>
      </c>
      <c r="J18" s="417">
        <v>0.41589999999999999</v>
      </c>
      <c r="K18" s="426">
        <f>J18/I18</f>
        <v>0.41589999999999999</v>
      </c>
      <c r="L18" s="439"/>
      <c r="M18" s="416">
        <v>1</v>
      </c>
      <c r="N18" s="417"/>
      <c r="O18" s="437"/>
      <c r="P18" s="427"/>
      <c r="Q18" s="447"/>
    </row>
    <row r="19" spans="1:19" s="360" customFormat="1" ht="50.25" hidden="1" customHeight="1" x14ac:dyDescent="0.2">
      <c r="A19" s="430" t="s">
        <v>98</v>
      </c>
      <c r="B19" s="463"/>
      <c r="C19" s="435" t="s">
        <v>9</v>
      </c>
      <c r="D19" s="435" t="s">
        <v>473</v>
      </c>
      <c r="E19" s="430" t="s">
        <v>99</v>
      </c>
      <c r="F19" s="430" t="s">
        <v>80</v>
      </c>
      <c r="G19" s="413" t="s">
        <v>601</v>
      </c>
      <c r="H19" s="430" t="s">
        <v>215</v>
      </c>
      <c r="I19" s="413">
        <v>12</v>
      </c>
      <c r="J19" s="413">
        <v>12</v>
      </c>
      <c r="K19" s="426">
        <f>J19/I19</f>
        <v>1</v>
      </c>
      <c r="L19" s="439"/>
      <c r="M19" s="413">
        <v>12</v>
      </c>
      <c r="N19" s="413"/>
      <c r="O19" s="437"/>
      <c r="P19" s="444"/>
      <c r="Q19" s="447"/>
    </row>
    <row r="20" spans="1:19" s="360" customFormat="1" ht="65.25" customHeight="1" x14ac:dyDescent="0.2">
      <c r="A20" s="430" t="s">
        <v>98</v>
      </c>
      <c r="B20" s="463"/>
      <c r="C20" s="435" t="s">
        <v>58</v>
      </c>
      <c r="D20" s="435" t="s">
        <v>551</v>
      </c>
      <c r="E20" s="430" t="s">
        <v>101</v>
      </c>
      <c r="F20" s="430" t="s">
        <v>215</v>
      </c>
      <c r="G20" s="413" t="s">
        <v>601</v>
      </c>
      <c r="H20" s="430" t="s">
        <v>216</v>
      </c>
      <c r="I20" s="414">
        <v>1</v>
      </c>
      <c r="J20" s="414">
        <v>0.94399999999999995</v>
      </c>
      <c r="K20" s="426">
        <f t="shared" ref="K20:K25" si="2">J20/I20</f>
        <v>0.94399999999999995</v>
      </c>
      <c r="L20" s="439"/>
      <c r="M20" s="417">
        <v>0.95</v>
      </c>
      <c r="N20" s="414"/>
      <c r="O20" s="437"/>
      <c r="P20" s="414">
        <v>0.98</v>
      </c>
      <c r="Q20" s="436">
        <f>+P20/M20</f>
        <v>1.0315789473684212</v>
      </c>
    </row>
    <row r="21" spans="1:19" s="360" customFormat="1" ht="76.5" customHeight="1" x14ac:dyDescent="0.2">
      <c r="A21" s="430" t="s">
        <v>98</v>
      </c>
      <c r="B21" s="463"/>
      <c r="C21" s="435" t="s">
        <v>59</v>
      </c>
      <c r="D21" s="435" t="s">
        <v>468</v>
      </c>
      <c r="E21" s="430" t="s">
        <v>101</v>
      </c>
      <c r="F21" s="430" t="s">
        <v>80</v>
      </c>
      <c r="G21" s="413" t="s">
        <v>605</v>
      </c>
      <c r="H21" s="430" t="s">
        <v>216</v>
      </c>
      <c r="I21" s="414">
        <v>1</v>
      </c>
      <c r="J21" s="417">
        <v>0.7</v>
      </c>
      <c r="K21" s="436">
        <f t="shared" si="2"/>
        <v>0.7</v>
      </c>
      <c r="L21" s="439"/>
      <c r="M21" s="417">
        <v>0.7</v>
      </c>
      <c r="N21" s="417"/>
      <c r="O21" s="437"/>
      <c r="P21" s="427">
        <v>0.7</v>
      </c>
      <c r="Q21" s="436">
        <f>+P21/M21</f>
        <v>1</v>
      </c>
    </row>
    <row r="22" spans="1:19" s="360" customFormat="1" ht="89.25" customHeight="1" x14ac:dyDescent="0.2">
      <c r="A22" s="430" t="s">
        <v>105</v>
      </c>
      <c r="B22" s="430" t="s">
        <v>10</v>
      </c>
      <c r="C22" s="435" t="s">
        <v>11</v>
      </c>
      <c r="D22" s="435" t="s">
        <v>557</v>
      </c>
      <c r="E22" s="430" t="s">
        <v>101</v>
      </c>
      <c r="F22" s="430" t="s">
        <v>80</v>
      </c>
      <c r="G22" s="413" t="s">
        <v>636</v>
      </c>
      <c r="H22" s="430" t="s">
        <v>216</v>
      </c>
      <c r="I22" s="415">
        <f>24/59</f>
        <v>0.40677966101694918</v>
      </c>
      <c r="J22" s="415">
        <v>0.38</v>
      </c>
      <c r="K22" s="436">
        <f t="shared" si="2"/>
        <v>0.93416666666666659</v>
      </c>
      <c r="L22" s="439"/>
      <c r="M22" s="415">
        <v>0.55000000000000004</v>
      </c>
      <c r="N22" s="415"/>
      <c r="O22" s="437"/>
      <c r="P22" s="415">
        <v>0.95</v>
      </c>
      <c r="Q22" s="436">
        <f>+P22/M22</f>
        <v>1.7272727272727271</v>
      </c>
    </row>
    <row r="23" spans="1:19" s="360" customFormat="1" ht="121.5" customHeight="1" x14ac:dyDescent="0.3">
      <c r="A23" s="430" t="s">
        <v>98</v>
      </c>
      <c r="B23" s="430" t="s">
        <v>37</v>
      </c>
      <c r="C23" s="435" t="s">
        <v>38</v>
      </c>
      <c r="D23" s="435" t="s">
        <v>474</v>
      </c>
      <c r="E23" s="430" t="s">
        <v>107</v>
      </c>
      <c r="F23" s="430" t="s">
        <v>80</v>
      </c>
      <c r="G23" s="413" t="s">
        <v>627</v>
      </c>
      <c r="H23" s="430" t="s">
        <v>216</v>
      </c>
      <c r="I23" s="415">
        <v>0.55000000000000004</v>
      </c>
      <c r="J23" s="423">
        <v>0.4</v>
      </c>
      <c r="K23" s="436">
        <f t="shared" si="2"/>
        <v>0.72727272727272729</v>
      </c>
      <c r="L23" s="439"/>
      <c r="M23" s="423">
        <v>0.55000000000000004</v>
      </c>
      <c r="N23" s="423"/>
      <c r="O23" s="437"/>
      <c r="P23" s="423">
        <v>0.4</v>
      </c>
      <c r="Q23" s="442">
        <f>(P23-J23)/(M23-J23)</f>
        <v>0</v>
      </c>
    </row>
    <row r="24" spans="1:19" s="360" customFormat="1" ht="84" hidden="1" customHeight="1" x14ac:dyDescent="0.2">
      <c r="A24" s="430" t="s">
        <v>98</v>
      </c>
      <c r="B24" s="430" t="s">
        <v>60</v>
      </c>
      <c r="C24" s="435" t="s">
        <v>61</v>
      </c>
      <c r="D24" s="435" t="s">
        <v>475</v>
      </c>
      <c r="E24" s="430" t="s">
        <v>107</v>
      </c>
      <c r="F24" s="430" t="s">
        <v>80</v>
      </c>
      <c r="G24" s="413" t="s">
        <v>610</v>
      </c>
      <c r="H24" s="430" t="s">
        <v>215</v>
      </c>
      <c r="I24" s="415">
        <v>0.85</v>
      </c>
      <c r="J24" s="414">
        <v>0.60829999999999995</v>
      </c>
      <c r="K24" s="436">
        <f t="shared" si="2"/>
        <v>0.71564705882352941</v>
      </c>
      <c r="L24" s="439"/>
      <c r="M24" s="414">
        <v>0.85</v>
      </c>
      <c r="N24" s="414"/>
      <c r="O24" s="437"/>
      <c r="P24" s="414"/>
      <c r="Q24" s="447"/>
      <c r="R24" s="452"/>
    </row>
    <row r="25" spans="1:19" s="360" customFormat="1" ht="96" customHeight="1" x14ac:dyDescent="0.2">
      <c r="A25" s="430" t="s">
        <v>105</v>
      </c>
      <c r="B25" s="463" t="s">
        <v>62</v>
      </c>
      <c r="C25" s="435" t="s">
        <v>63</v>
      </c>
      <c r="D25" s="435" t="s">
        <v>558</v>
      </c>
      <c r="E25" s="430" t="s">
        <v>101</v>
      </c>
      <c r="F25" s="430" t="s">
        <v>80</v>
      </c>
      <c r="G25" s="413" t="s">
        <v>612</v>
      </c>
      <c r="H25" s="430" t="s">
        <v>216</v>
      </c>
      <c r="I25" s="415">
        <v>1</v>
      </c>
      <c r="J25" s="421">
        <f>(1+1+1+1)/4</f>
        <v>1</v>
      </c>
      <c r="K25" s="436">
        <f t="shared" si="2"/>
        <v>1</v>
      </c>
      <c r="L25" s="439"/>
      <c r="M25" s="421">
        <v>1</v>
      </c>
      <c r="N25" s="421"/>
      <c r="O25" s="437"/>
      <c r="P25" s="421">
        <v>1</v>
      </c>
      <c r="Q25" s="436">
        <f>+P25/M25</f>
        <v>1</v>
      </c>
    </row>
    <row r="26" spans="1:19" s="360" customFormat="1" ht="50.25" hidden="1" customHeight="1" x14ac:dyDescent="0.2">
      <c r="A26" s="430" t="s">
        <v>105</v>
      </c>
      <c r="B26" s="463"/>
      <c r="C26" s="435" t="s">
        <v>455</v>
      </c>
      <c r="D26" s="435" t="s">
        <v>463</v>
      </c>
      <c r="E26" s="430" t="s">
        <v>99</v>
      </c>
      <c r="F26" s="430" t="s">
        <v>82</v>
      </c>
      <c r="G26" s="413" t="s">
        <v>611</v>
      </c>
      <c r="H26" s="430" t="s">
        <v>215</v>
      </c>
      <c r="I26" s="418">
        <v>0</v>
      </c>
      <c r="J26" s="418">
        <v>0</v>
      </c>
      <c r="K26" s="436">
        <v>0</v>
      </c>
      <c r="L26" s="439"/>
      <c r="M26" s="418">
        <v>0</v>
      </c>
      <c r="N26" s="418"/>
      <c r="O26" s="437"/>
      <c r="P26" s="448"/>
      <c r="Q26" s="447"/>
    </row>
    <row r="27" spans="1:19" s="360" customFormat="1" ht="50.25" hidden="1" customHeight="1" x14ac:dyDescent="0.2">
      <c r="A27" s="430" t="s">
        <v>105</v>
      </c>
      <c r="B27" s="430" t="s">
        <v>12</v>
      </c>
      <c r="C27" s="435" t="s">
        <v>13</v>
      </c>
      <c r="D27" s="435" t="s">
        <v>469</v>
      </c>
      <c r="E27" s="430" t="s">
        <v>101</v>
      </c>
      <c r="F27" s="430" t="s">
        <v>80</v>
      </c>
      <c r="G27" s="413" t="s">
        <v>637</v>
      </c>
      <c r="H27" s="430" t="s">
        <v>215</v>
      </c>
      <c r="I27" s="411">
        <v>0.3</v>
      </c>
      <c r="J27" s="411">
        <f>(9812.26/306836.04)*100%</f>
        <v>3.1978837948762474E-2</v>
      </c>
      <c r="K27" s="436">
        <f>J27/I27</f>
        <v>0.10659612649587492</v>
      </c>
      <c r="L27" s="439"/>
      <c r="M27" s="411">
        <v>0.3</v>
      </c>
      <c r="N27" s="411"/>
      <c r="O27" s="437"/>
      <c r="P27" s="445"/>
      <c r="Q27" s="447"/>
    </row>
    <row r="28" spans="1:19" s="360" customFormat="1" ht="99" customHeight="1" x14ac:dyDescent="0.2">
      <c r="A28" s="430" t="s">
        <v>105</v>
      </c>
      <c r="B28" s="463" t="s">
        <v>15</v>
      </c>
      <c r="C28" s="435" t="s">
        <v>16</v>
      </c>
      <c r="D28" s="435" t="s">
        <v>559</v>
      </c>
      <c r="E28" s="430" t="s">
        <v>101</v>
      </c>
      <c r="F28" s="430" t="s">
        <v>81</v>
      </c>
      <c r="G28" s="413" t="s">
        <v>612</v>
      </c>
      <c r="H28" s="430" t="s">
        <v>216</v>
      </c>
      <c r="I28" s="411">
        <v>1</v>
      </c>
      <c r="J28" s="417">
        <f>+((1)*70%)+((1)*30%)</f>
        <v>1</v>
      </c>
      <c r="K28" s="436">
        <f>J28/I28</f>
        <v>1</v>
      </c>
      <c r="L28" s="439"/>
      <c r="M28" s="417">
        <v>1</v>
      </c>
      <c r="N28" s="417"/>
      <c r="O28" s="437"/>
      <c r="P28" s="427">
        <v>1</v>
      </c>
      <c r="Q28" s="436">
        <f>+P28/M28</f>
        <v>1</v>
      </c>
    </row>
    <row r="29" spans="1:19" s="360" customFormat="1" ht="91.5" customHeight="1" x14ac:dyDescent="0.3">
      <c r="A29" s="430" t="s">
        <v>105</v>
      </c>
      <c r="B29" s="463"/>
      <c r="C29" s="435" t="s">
        <v>17</v>
      </c>
      <c r="D29" s="435" t="s">
        <v>546</v>
      </c>
      <c r="E29" s="430" t="s">
        <v>101</v>
      </c>
      <c r="F29" s="430" t="s">
        <v>80</v>
      </c>
      <c r="G29" s="413" t="s">
        <v>609</v>
      </c>
      <c r="H29" s="430" t="s">
        <v>216</v>
      </c>
      <c r="I29" s="411">
        <v>1</v>
      </c>
      <c r="J29" s="414">
        <v>0.32203389830508472</v>
      </c>
      <c r="K29" s="436">
        <f>J29/I29</f>
        <v>0.32203389830508472</v>
      </c>
      <c r="L29" s="439"/>
      <c r="M29" s="424">
        <v>1</v>
      </c>
      <c r="N29" s="414"/>
      <c r="O29" s="437"/>
      <c r="P29" s="414">
        <v>0.38979999999999998</v>
      </c>
      <c r="Q29" s="442">
        <f>(P29-J29)/(M29-J29)</f>
        <v>9.9955000000000016E-2</v>
      </c>
    </row>
    <row r="30" spans="1:19" s="360" customFormat="1" ht="160.5" customHeight="1" x14ac:dyDescent="0.3">
      <c r="A30" s="430" t="s">
        <v>105</v>
      </c>
      <c r="B30" s="463"/>
      <c r="C30" s="435" t="s">
        <v>18</v>
      </c>
      <c r="D30" s="435" t="s">
        <v>545</v>
      </c>
      <c r="E30" s="430" t="s">
        <v>101</v>
      </c>
      <c r="F30" s="430" t="s">
        <v>80</v>
      </c>
      <c r="G30" s="413" t="s">
        <v>609</v>
      </c>
      <c r="H30" s="430" t="s">
        <v>216</v>
      </c>
      <c r="I30" s="411">
        <v>1</v>
      </c>
      <c r="J30" s="414">
        <v>0.32200000000000001</v>
      </c>
      <c r="K30" s="436">
        <f>J30/I30</f>
        <v>0.32200000000000001</v>
      </c>
      <c r="L30" s="439"/>
      <c r="M30" s="424">
        <v>1</v>
      </c>
      <c r="N30" s="414"/>
      <c r="O30" s="437"/>
      <c r="P30" s="414">
        <v>0.38979999999999998</v>
      </c>
      <c r="Q30" s="442">
        <f>(P30-J30)/(M30-J30)</f>
        <v>9.9999999999999964E-2</v>
      </c>
    </row>
    <row r="31" spans="1:19" s="360" customFormat="1" ht="50.25" hidden="1" customHeight="1" x14ac:dyDescent="0.2">
      <c r="A31" s="430" t="s">
        <v>105</v>
      </c>
      <c r="B31" s="463" t="s">
        <v>19</v>
      </c>
      <c r="C31" s="435" t="s">
        <v>31</v>
      </c>
      <c r="D31" s="435" t="s">
        <v>458</v>
      </c>
      <c r="E31" s="430" t="s">
        <v>99</v>
      </c>
      <c r="F31" s="430" t="s">
        <v>80</v>
      </c>
      <c r="G31" s="413" t="s">
        <v>613</v>
      </c>
      <c r="H31" s="430" t="s">
        <v>217</v>
      </c>
      <c r="I31" s="411">
        <v>0.5</v>
      </c>
      <c r="J31" s="416">
        <v>0.42</v>
      </c>
      <c r="K31" s="436">
        <f>+J31/I31</f>
        <v>0.84</v>
      </c>
      <c r="L31" s="439"/>
      <c r="M31" s="416">
        <v>0.5</v>
      </c>
      <c r="N31" s="416"/>
      <c r="O31" s="437"/>
      <c r="P31" s="449"/>
      <c r="Q31" s="447"/>
    </row>
    <row r="32" spans="1:19" s="360" customFormat="1" ht="156" customHeight="1" x14ac:dyDescent="0.3">
      <c r="A32" s="430" t="s">
        <v>105</v>
      </c>
      <c r="B32" s="463"/>
      <c r="C32" s="435" t="s">
        <v>460</v>
      </c>
      <c r="D32" s="435" t="s">
        <v>459</v>
      </c>
      <c r="E32" s="430" t="s">
        <v>107</v>
      </c>
      <c r="F32" s="430" t="s">
        <v>80</v>
      </c>
      <c r="G32" s="413" t="s">
        <v>614</v>
      </c>
      <c r="H32" s="430" t="s">
        <v>216</v>
      </c>
      <c r="I32" s="411">
        <v>0.64</v>
      </c>
      <c r="J32" s="416">
        <v>0.1</v>
      </c>
      <c r="K32" s="436">
        <f>J32/I32</f>
        <v>0.15625</v>
      </c>
      <c r="L32" s="439"/>
      <c r="M32" s="416">
        <v>0.64</v>
      </c>
      <c r="N32" s="416"/>
      <c r="O32" s="437"/>
      <c r="P32" s="449">
        <v>0.6129</v>
      </c>
      <c r="Q32" s="442">
        <f>(P32-J32)/(M32-J32)</f>
        <v>0.94981481481481478</v>
      </c>
    </row>
    <row r="33" spans="1:18" s="360" customFormat="1" ht="67.5" hidden="1" customHeight="1" x14ac:dyDescent="0.2">
      <c r="A33" s="430" t="s">
        <v>105</v>
      </c>
      <c r="B33" s="463"/>
      <c r="C33" s="435" t="s">
        <v>461</v>
      </c>
      <c r="D33" s="435" t="s">
        <v>462</v>
      </c>
      <c r="E33" s="430"/>
      <c r="F33" s="430"/>
      <c r="G33" s="413" t="s">
        <v>614</v>
      </c>
      <c r="H33" s="430" t="s">
        <v>215</v>
      </c>
      <c r="I33" s="411">
        <v>0</v>
      </c>
      <c r="J33" s="416">
        <v>0</v>
      </c>
      <c r="K33" s="436">
        <v>0</v>
      </c>
      <c r="L33" s="439"/>
      <c r="M33" s="416">
        <v>0</v>
      </c>
      <c r="N33" s="416">
        <v>0</v>
      </c>
      <c r="O33" s="437"/>
      <c r="P33" s="449">
        <v>0</v>
      </c>
      <c r="Q33" s="447"/>
    </row>
    <row r="34" spans="1:18" s="360" customFormat="1" ht="93.75" hidden="1" customHeight="1" x14ac:dyDescent="0.2">
      <c r="A34" s="430" t="s">
        <v>105</v>
      </c>
      <c r="B34" s="463"/>
      <c r="C34" s="435" t="s">
        <v>30</v>
      </c>
      <c r="D34" s="435" t="s">
        <v>541</v>
      </c>
      <c r="E34" s="430" t="s">
        <v>101</v>
      </c>
      <c r="F34" s="430" t="s">
        <v>80</v>
      </c>
      <c r="G34" s="413" t="s">
        <v>615</v>
      </c>
      <c r="H34" s="430" t="s">
        <v>215</v>
      </c>
      <c r="I34" s="411">
        <v>0.3</v>
      </c>
      <c r="J34" s="417">
        <v>0.57999999999999996</v>
      </c>
      <c r="K34" s="436">
        <f t="shared" ref="K34:K53" si="3">J34/I34</f>
        <v>1.9333333333333333</v>
      </c>
      <c r="L34" s="439"/>
      <c r="M34" s="417">
        <v>0.88</v>
      </c>
      <c r="N34" s="417"/>
      <c r="O34" s="437"/>
      <c r="P34" s="427"/>
      <c r="Q34" s="447"/>
    </row>
    <row r="35" spans="1:18" s="360" customFormat="1" ht="126" customHeight="1" x14ac:dyDescent="0.3">
      <c r="A35" s="430" t="s">
        <v>105</v>
      </c>
      <c r="B35" s="463"/>
      <c r="C35" s="435" t="s">
        <v>20</v>
      </c>
      <c r="D35" s="435" t="s">
        <v>542</v>
      </c>
      <c r="E35" s="430" t="s">
        <v>101</v>
      </c>
      <c r="F35" s="430" t="s">
        <v>80</v>
      </c>
      <c r="G35" s="413" t="s">
        <v>615</v>
      </c>
      <c r="H35" s="430" t="s">
        <v>216</v>
      </c>
      <c r="I35" s="411">
        <v>1</v>
      </c>
      <c r="J35" s="417">
        <v>0.83</v>
      </c>
      <c r="K35" s="436">
        <f t="shared" si="3"/>
        <v>0.83</v>
      </c>
      <c r="L35" s="439"/>
      <c r="M35" s="417">
        <v>1</v>
      </c>
      <c r="N35" s="417"/>
      <c r="O35" s="437"/>
      <c r="P35" s="427">
        <v>1</v>
      </c>
      <c r="Q35" s="442">
        <f>(P35-J35)/(M35-J35)</f>
        <v>1</v>
      </c>
    </row>
    <row r="36" spans="1:18" s="360" customFormat="1" ht="90" hidden="1" customHeight="1" x14ac:dyDescent="0.2">
      <c r="A36" s="430" t="s">
        <v>105</v>
      </c>
      <c r="B36" s="430"/>
      <c r="C36" s="435" t="s">
        <v>465</v>
      </c>
      <c r="D36" s="435" t="s">
        <v>464</v>
      </c>
      <c r="E36" s="430" t="s">
        <v>101</v>
      </c>
      <c r="F36" s="430" t="s">
        <v>80</v>
      </c>
      <c r="G36" s="413" t="s">
        <v>616</v>
      </c>
      <c r="H36" s="430" t="s">
        <v>215</v>
      </c>
      <c r="I36" s="415">
        <v>0.6</v>
      </c>
      <c r="J36" s="415">
        <v>0.34782608695652173</v>
      </c>
      <c r="K36" s="436">
        <f t="shared" si="3"/>
        <v>0.57971014492753625</v>
      </c>
      <c r="L36" s="439"/>
      <c r="M36" s="415">
        <v>0.60899999999999999</v>
      </c>
      <c r="N36" s="415"/>
      <c r="O36" s="437"/>
      <c r="P36" s="415"/>
      <c r="Q36" s="447"/>
    </row>
    <row r="37" spans="1:18" s="360" customFormat="1" ht="86.25" hidden="1" customHeight="1" x14ac:dyDescent="0.2">
      <c r="A37" s="430" t="s">
        <v>108</v>
      </c>
      <c r="B37" s="430" t="s">
        <v>39</v>
      </c>
      <c r="C37" s="435" t="s">
        <v>40</v>
      </c>
      <c r="D37" s="435" t="s">
        <v>560</v>
      </c>
      <c r="E37" s="430" t="s">
        <v>101</v>
      </c>
      <c r="F37" s="430" t="s">
        <v>80</v>
      </c>
      <c r="G37" s="413" t="s">
        <v>628</v>
      </c>
      <c r="H37" s="430" t="s">
        <v>215</v>
      </c>
      <c r="I37" s="415">
        <v>0.2</v>
      </c>
      <c r="J37" s="416">
        <v>0</v>
      </c>
      <c r="K37" s="436">
        <f t="shared" si="3"/>
        <v>0</v>
      </c>
      <c r="L37" s="439"/>
      <c r="M37" s="416">
        <v>0</v>
      </c>
      <c r="N37" s="416"/>
      <c r="O37" s="437"/>
      <c r="P37" s="449"/>
      <c r="Q37" s="447"/>
      <c r="R37" s="452"/>
    </row>
    <row r="38" spans="1:18" s="360" customFormat="1" ht="119.25" customHeight="1" x14ac:dyDescent="0.2">
      <c r="A38" s="430" t="s">
        <v>105</v>
      </c>
      <c r="B38" s="430" t="s">
        <v>21</v>
      </c>
      <c r="C38" s="435" t="s">
        <v>83</v>
      </c>
      <c r="D38" s="435" t="s">
        <v>274</v>
      </c>
      <c r="E38" s="430" t="s">
        <v>101</v>
      </c>
      <c r="F38" s="430" t="s">
        <v>84</v>
      </c>
      <c r="G38" s="413" t="s">
        <v>618</v>
      </c>
      <c r="H38" s="430" t="s">
        <v>216</v>
      </c>
      <c r="I38" s="415">
        <v>1</v>
      </c>
      <c r="J38" s="417">
        <f>+((1)*70%)+((1)*30%)</f>
        <v>1</v>
      </c>
      <c r="K38" s="436">
        <f t="shared" si="3"/>
        <v>1</v>
      </c>
      <c r="L38" s="439"/>
      <c r="M38" s="417">
        <v>1</v>
      </c>
      <c r="N38" s="417"/>
      <c r="O38" s="437"/>
      <c r="P38" s="427">
        <v>1</v>
      </c>
      <c r="Q38" s="436">
        <f>+P38/M38</f>
        <v>1</v>
      </c>
    </row>
    <row r="39" spans="1:18" s="360" customFormat="1" ht="50.25" hidden="1" customHeight="1" x14ac:dyDescent="0.2">
      <c r="A39" s="430" t="s">
        <v>109</v>
      </c>
      <c r="B39" s="463" t="s">
        <v>29</v>
      </c>
      <c r="C39" s="435" t="s">
        <v>64</v>
      </c>
      <c r="D39" s="435" t="s">
        <v>476</v>
      </c>
      <c r="E39" s="430" t="s">
        <v>101</v>
      </c>
      <c r="F39" s="430" t="s">
        <v>80</v>
      </c>
      <c r="G39" s="413" t="s">
        <v>619</v>
      </c>
      <c r="H39" s="430" t="s">
        <v>215</v>
      </c>
      <c r="I39" s="415">
        <v>0.7</v>
      </c>
      <c r="J39" s="417">
        <v>0.7</v>
      </c>
      <c r="K39" s="436">
        <f t="shared" si="3"/>
        <v>1</v>
      </c>
      <c r="L39" s="439">
        <f>SUM(K39+K40+K41)/3</f>
        <v>0.87</v>
      </c>
      <c r="M39" s="417">
        <v>0.7</v>
      </c>
      <c r="N39" s="417"/>
      <c r="O39" s="437"/>
      <c r="P39" s="427"/>
      <c r="Q39" s="447"/>
      <c r="R39" s="452">
        <f>SUM(Q40:Q41)/2</f>
        <v>0.13</v>
      </c>
    </row>
    <row r="40" spans="1:18" s="360" customFormat="1" ht="102" customHeight="1" x14ac:dyDescent="0.2">
      <c r="A40" s="430" t="s">
        <v>109</v>
      </c>
      <c r="B40" s="463"/>
      <c r="C40" s="435" t="s">
        <v>65</v>
      </c>
      <c r="D40" s="435" t="s">
        <v>547</v>
      </c>
      <c r="E40" s="430" t="s">
        <v>101</v>
      </c>
      <c r="F40" s="430" t="s">
        <v>82</v>
      </c>
      <c r="G40" s="413" t="s">
        <v>619</v>
      </c>
      <c r="H40" s="430" t="s">
        <v>223</v>
      </c>
      <c r="I40" s="417">
        <v>1</v>
      </c>
      <c r="J40" s="417">
        <v>0.7</v>
      </c>
      <c r="K40" s="436">
        <f t="shared" si="3"/>
        <v>0.7</v>
      </c>
      <c r="L40" s="439"/>
      <c r="M40" s="417">
        <v>1</v>
      </c>
      <c r="N40" s="417">
        <v>0.15</v>
      </c>
      <c r="O40" s="436">
        <f t="shared" si="1"/>
        <v>0.15</v>
      </c>
      <c r="P40" s="427">
        <v>0.15</v>
      </c>
      <c r="Q40" s="436">
        <f>+P40/M40</f>
        <v>0.15</v>
      </c>
    </row>
    <row r="41" spans="1:18" s="360" customFormat="1" ht="114" customHeight="1" x14ac:dyDescent="0.2">
      <c r="A41" s="430" t="s">
        <v>109</v>
      </c>
      <c r="B41" s="463"/>
      <c r="C41" s="435" t="s">
        <v>32</v>
      </c>
      <c r="D41" s="435" t="s">
        <v>548</v>
      </c>
      <c r="E41" s="430" t="s">
        <v>101</v>
      </c>
      <c r="F41" s="430" t="s">
        <v>82</v>
      </c>
      <c r="G41" s="413" t="s">
        <v>619</v>
      </c>
      <c r="H41" s="430" t="s">
        <v>223</v>
      </c>
      <c r="I41" s="417">
        <v>1</v>
      </c>
      <c r="J41" s="417">
        <v>0.91</v>
      </c>
      <c r="K41" s="436">
        <f>J41/I41</f>
        <v>0.91</v>
      </c>
      <c r="L41" s="439"/>
      <c r="M41" s="417">
        <v>1</v>
      </c>
      <c r="N41" s="417">
        <v>0.11</v>
      </c>
      <c r="O41" s="436">
        <f t="shared" si="1"/>
        <v>0.11</v>
      </c>
      <c r="P41" s="427">
        <v>0.11</v>
      </c>
      <c r="Q41" s="436">
        <f>+P41/M41</f>
        <v>0.11</v>
      </c>
    </row>
    <row r="42" spans="1:18" s="360" customFormat="1" ht="107.25" customHeight="1" x14ac:dyDescent="0.2">
      <c r="A42" s="430" t="s">
        <v>110</v>
      </c>
      <c r="B42" s="430" t="s">
        <v>22</v>
      </c>
      <c r="C42" s="435" t="s">
        <v>23</v>
      </c>
      <c r="D42" s="435" t="s">
        <v>543</v>
      </c>
      <c r="E42" s="430" t="s">
        <v>101</v>
      </c>
      <c r="F42" s="430" t="s">
        <v>82</v>
      </c>
      <c r="G42" s="413" t="s">
        <v>620</v>
      </c>
      <c r="H42" s="430" t="s">
        <v>216</v>
      </c>
      <c r="I42" s="417">
        <v>1</v>
      </c>
      <c r="J42" s="417">
        <v>0.81440000000000001</v>
      </c>
      <c r="K42" s="436">
        <f t="shared" si="3"/>
        <v>0.81440000000000001</v>
      </c>
      <c r="L42" s="439">
        <f>K42</f>
        <v>0.81440000000000001</v>
      </c>
      <c r="M42" s="417">
        <v>1</v>
      </c>
      <c r="N42" s="417"/>
      <c r="O42" s="437"/>
      <c r="P42" s="427">
        <v>0.7157</v>
      </c>
      <c r="Q42" s="436">
        <f>+P42/M42</f>
        <v>0.7157</v>
      </c>
      <c r="R42" s="451">
        <f>Q42</f>
        <v>0.7157</v>
      </c>
    </row>
    <row r="43" spans="1:18" s="360" customFormat="1" ht="50.25" hidden="1" customHeight="1" x14ac:dyDescent="0.2">
      <c r="A43" s="430" t="s">
        <v>111</v>
      </c>
      <c r="B43" s="430" t="s">
        <v>24</v>
      </c>
      <c r="C43" s="435" t="s">
        <v>41</v>
      </c>
      <c r="D43" s="435" t="s">
        <v>561</v>
      </c>
      <c r="E43" s="430" t="s">
        <v>101</v>
      </c>
      <c r="F43" s="430" t="s">
        <v>82</v>
      </c>
      <c r="G43" s="413" t="s">
        <v>540</v>
      </c>
      <c r="H43" s="430" t="s">
        <v>215</v>
      </c>
      <c r="I43" s="417">
        <v>0.36</v>
      </c>
      <c r="J43" s="415">
        <v>0</v>
      </c>
      <c r="K43" s="436">
        <f t="shared" si="3"/>
        <v>0</v>
      </c>
      <c r="L43" s="439">
        <f>SUM(K43+K44+K45)/3</f>
        <v>0.43</v>
      </c>
      <c r="M43" s="415">
        <v>0.36</v>
      </c>
      <c r="N43" s="415"/>
      <c r="O43" s="437"/>
      <c r="P43" s="415"/>
      <c r="Q43" s="447"/>
    </row>
    <row r="44" spans="1:18" s="360" customFormat="1" ht="84.75" customHeight="1" x14ac:dyDescent="0.3">
      <c r="A44" s="430" t="s">
        <v>111</v>
      </c>
      <c r="B44" s="430" t="s">
        <v>24</v>
      </c>
      <c r="C44" s="435" t="s">
        <v>26</v>
      </c>
      <c r="D44" s="435" t="s">
        <v>562</v>
      </c>
      <c r="E44" s="430" t="s">
        <v>101</v>
      </c>
      <c r="F44" s="430" t="s">
        <v>80</v>
      </c>
      <c r="G44" s="413" t="s">
        <v>540</v>
      </c>
      <c r="H44" s="430" t="s">
        <v>216</v>
      </c>
      <c r="I44" s="413">
        <v>24</v>
      </c>
      <c r="J44" s="413">
        <v>24</v>
      </c>
      <c r="K44" s="436">
        <f t="shared" si="3"/>
        <v>1</v>
      </c>
      <c r="L44" s="439"/>
      <c r="M44" s="413">
        <v>28</v>
      </c>
      <c r="N44" s="413">
        <v>27</v>
      </c>
      <c r="O44" s="436">
        <f t="shared" si="1"/>
        <v>0.9642857142857143</v>
      </c>
      <c r="P44" s="444">
        <v>27</v>
      </c>
      <c r="Q44" s="442">
        <f>(P44-J44)/(M44-J44)</f>
        <v>0.75</v>
      </c>
      <c r="R44" s="451">
        <f>Q44</f>
        <v>0.75</v>
      </c>
    </row>
    <row r="45" spans="1:18" s="360" customFormat="1" ht="50.25" hidden="1" customHeight="1" x14ac:dyDescent="0.2">
      <c r="A45" s="430" t="s">
        <v>111</v>
      </c>
      <c r="B45" s="430" t="s">
        <v>24</v>
      </c>
      <c r="C45" s="435" t="s">
        <v>25</v>
      </c>
      <c r="D45" s="435" t="s">
        <v>477</v>
      </c>
      <c r="E45" s="430" t="s">
        <v>101</v>
      </c>
      <c r="F45" s="430" t="s">
        <v>212</v>
      </c>
      <c r="G45" s="413" t="s">
        <v>540</v>
      </c>
      <c r="H45" s="430" t="s">
        <v>215</v>
      </c>
      <c r="I45" s="415">
        <v>1</v>
      </c>
      <c r="J45" s="415">
        <v>0.28999999999999998</v>
      </c>
      <c r="K45" s="436">
        <f t="shared" si="3"/>
        <v>0.28999999999999998</v>
      </c>
      <c r="L45" s="439"/>
      <c r="M45" s="415">
        <v>0.7</v>
      </c>
      <c r="N45" s="415"/>
      <c r="O45" s="437"/>
      <c r="P45" s="415"/>
      <c r="Q45" s="447"/>
    </row>
    <row r="46" spans="1:18" s="360" customFormat="1" ht="110.25" customHeight="1" x14ac:dyDescent="0.3">
      <c r="A46" s="430" t="s">
        <v>112</v>
      </c>
      <c r="B46" s="430" t="s">
        <v>24</v>
      </c>
      <c r="C46" s="435" t="s">
        <v>66</v>
      </c>
      <c r="D46" s="435" t="s">
        <v>563</v>
      </c>
      <c r="E46" s="430" t="s">
        <v>101</v>
      </c>
      <c r="F46" s="430" t="s">
        <v>81</v>
      </c>
      <c r="G46" s="413" t="s">
        <v>621</v>
      </c>
      <c r="H46" s="430" t="s">
        <v>216</v>
      </c>
      <c r="I46" s="413">
        <v>35</v>
      </c>
      <c r="J46" s="413">
        <v>35</v>
      </c>
      <c r="K46" s="436">
        <f t="shared" si="3"/>
        <v>1</v>
      </c>
      <c r="L46" s="439"/>
      <c r="M46" s="413">
        <v>45</v>
      </c>
      <c r="N46" s="413"/>
      <c r="O46" s="437"/>
      <c r="P46" s="444">
        <v>43</v>
      </c>
      <c r="Q46" s="442">
        <f>(P46-J46)/(M46-J46)</f>
        <v>0.8</v>
      </c>
    </row>
    <row r="47" spans="1:18" s="360" customFormat="1" ht="50.25" hidden="1" customHeight="1" x14ac:dyDescent="0.2">
      <c r="A47" s="430" t="s">
        <v>112</v>
      </c>
      <c r="B47" s="430" t="s">
        <v>42</v>
      </c>
      <c r="C47" s="435" t="s">
        <v>43</v>
      </c>
      <c r="D47" s="435" t="s">
        <v>553</v>
      </c>
      <c r="E47" s="430" t="s">
        <v>101</v>
      </c>
      <c r="F47" s="430" t="s">
        <v>629</v>
      </c>
      <c r="G47" s="413" t="s">
        <v>622</v>
      </c>
      <c r="H47" s="430" t="s">
        <v>215</v>
      </c>
      <c r="I47" s="411">
        <v>0.2</v>
      </c>
      <c r="J47" s="411">
        <v>0.1918</v>
      </c>
      <c r="K47" s="436">
        <f t="shared" si="3"/>
        <v>0.95899999999999996</v>
      </c>
      <c r="L47" s="439"/>
      <c r="M47" s="417">
        <v>0.25</v>
      </c>
      <c r="N47" s="413"/>
      <c r="O47" s="437"/>
      <c r="P47" s="444"/>
      <c r="Q47" s="447"/>
    </row>
    <row r="48" spans="1:18" s="2" customFormat="1" ht="50.25" customHeight="1" x14ac:dyDescent="0.2">
      <c r="A48" s="413" t="s">
        <v>120</v>
      </c>
      <c r="B48" s="431"/>
      <c r="C48" s="435" t="s">
        <v>135</v>
      </c>
      <c r="D48" s="435" t="s">
        <v>135</v>
      </c>
      <c r="E48" s="432" t="s">
        <v>101</v>
      </c>
      <c r="F48" s="430"/>
      <c r="G48" s="413" t="s">
        <v>623</v>
      </c>
      <c r="H48" s="430" t="s">
        <v>566</v>
      </c>
      <c r="I48" s="433">
        <v>1</v>
      </c>
      <c r="J48" s="427">
        <v>0.98</v>
      </c>
      <c r="K48" s="436">
        <f t="shared" si="3"/>
        <v>0.98</v>
      </c>
      <c r="L48" s="439">
        <f>K48</f>
        <v>0.98</v>
      </c>
      <c r="M48" s="427">
        <v>1</v>
      </c>
      <c r="N48" s="427">
        <v>0.46</v>
      </c>
      <c r="O48" s="436">
        <f t="shared" ref="O48:O49" si="4">+N48/M48</f>
        <v>0.46</v>
      </c>
      <c r="P48" s="427">
        <v>0.61</v>
      </c>
      <c r="Q48" s="436">
        <f>+P48/M48</f>
        <v>0.61</v>
      </c>
      <c r="R48" s="452">
        <f>Q48</f>
        <v>0.61</v>
      </c>
    </row>
    <row r="49" spans="1:18" s="2" customFormat="1" ht="50.25" customHeight="1" x14ac:dyDescent="0.2">
      <c r="A49" s="413" t="s">
        <v>132</v>
      </c>
      <c r="B49" s="431"/>
      <c r="C49" s="435" t="s">
        <v>133</v>
      </c>
      <c r="D49" s="435" t="s">
        <v>133</v>
      </c>
      <c r="E49" s="432" t="s">
        <v>101</v>
      </c>
      <c r="F49" s="430"/>
      <c r="G49" s="413" t="s">
        <v>638</v>
      </c>
      <c r="H49" s="430" t="s">
        <v>567</v>
      </c>
      <c r="I49" s="433">
        <v>0.9</v>
      </c>
      <c r="J49" s="427">
        <v>0.99</v>
      </c>
      <c r="K49" s="436">
        <f t="shared" si="3"/>
        <v>1.0999999999999999</v>
      </c>
      <c r="L49" s="439">
        <f>SUM(K49+K50)/2</f>
        <v>1.0499999999999998</v>
      </c>
      <c r="M49" s="427">
        <v>1</v>
      </c>
      <c r="N49" s="427">
        <v>0.97</v>
      </c>
      <c r="O49" s="436">
        <f t="shared" si="4"/>
        <v>0.97</v>
      </c>
      <c r="P49" s="427">
        <v>0.95</v>
      </c>
      <c r="Q49" s="436">
        <f>+P49/M49</f>
        <v>0.95</v>
      </c>
      <c r="R49" s="452">
        <f>SUM(Q49+Q50)/2</f>
        <v>0.97499999999999998</v>
      </c>
    </row>
    <row r="50" spans="1:18" s="2" customFormat="1" ht="50.25" customHeight="1" x14ac:dyDescent="0.2">
      <c r="A50" s="413" t="s">
        <v>132</v>
      </c>
      <c r="B50" s="431"/>
      <c r="C50" s="435" t="s">
        <v>134</v>
      </c>
      <c r="D50" s="435" t="s">
        <v>134</v>
      </c>
      <c r="E50" s="432" t="s">
        <v>101</v>
      </c>
      <c r="F50" s="430"/>
      <c r="G50" s="413" t="s">
        <v>638</v>
      </c>
      <c r="H50" s="430" t="s">
        <v>565</v>
      </c>
      <c r="I50" s="433">
        <v>1</v>
      </c>
      <c r="J50" s="427">
        <v>1</v>
      </c>
      <c r="K50" s="436">
        <f t="shared" si="3"/>
        <v>1</v>
      </c>
      <c r="L50" s="439"/>
      <c r="M50" s="427">
        <v>1</v>
      </c>
      <c r="N50" s="427"/>
      <c r="O50" s="437"/>
      <c r="P50" s="427">
        <v>1</v>
      </c>
      <c r="Q50" s="436">
        <f t="shared" ref="Q50:Q51" si="5">+P50/M50</f>
        <v>1</v>
      </c>
    </row>
    <row r="51" spans="1:18" s="2" customFormat="1" ht="50.25" customHeight="1" x14ac:dyDescent="0.2">
      <c r="A51" s="413" t="s">
        <v>137</v>
      </c>
      <c r="B51" s="431"/>
      <c r="C51" s="435" t="s">
        <v>136</v>
      </c>
      <c r="D51" s="435" t="s">
        <v>136</v>
      </c>
      <c r="E51" s="432" t="s">
        <v>101</v>
      </c>
      <c r="F51" s="430"/>
      <c r="G51" s="413" t="s">
        <v>568</v>
      </c>
      <c r="H51" s="430" t="s">
        <v>565</v>
      </c>
      <c r="I51" s="433">
        <v>1</v>
      </c>
      <c r="J51" s="427">
        <v>0.97</v>
      </c>
      <c r="K51" s="436">
        <f t="shared" si="3"/>
        <v>0.97</v>
      </c>
      <c r="L51" s="439">
        <f>SUM(K51+K53)/2</f>
        <v>0.92500000000000004</v>
      </c>
      <c r="M51" s="427">
        <v>1</v>
      </c>
      <c r="N51" s="427"/>
      <c r="O51" s="437"/>
      <c r="P51" s="427">
        <v>0.64</v>
      </c>
      <c r="Q51" s="436">
        <f t="shared" si="5"/>
        <v>0.64</v>
      </c>
      <c r="R51" s="451">
        <f>SUM(Q51:Q53)/2</f>
        <v>0.86499999999999999</v>
      </c>
    </row>
    <row r="52" spans="1:18" s="2" customFormat="1" ht="50.25" customHeight="1" x14ac:dyDescent="0.2">
      <c r="A52" s="413" t="s">
        <v>139</v>
      </c>
      <c r="B52" s="431"/>
      <c r="C52" s="435" t="s">
        <v>138</v>
      </c>
      <c r="D52" s="435" t="s">
        <v>138</v>
      </c>
      <c r="E52" s="432" t="s">
        <v>106</v>
      </c>
      <c r="F52" s="430"/>
      <c r="G52" s="413" t="s">
        <v>568</v>
      </c>
      <c r="H52" s="430" t="s">
        <v>223</v>
      </c>
      <c r="I52" s="433">
        <v>1</v>
      </c>
      <c r="J52" s="427">
        <v>0.98</v>
      </c>
      <c r="K52" s="436">
        <f t="shared" si="3"/>
        <v>0.98</v>
      </c>
      <c r="L52" s="439">
        <f>K52</f>
        <v>0.98</v>
      </c>
      <c r="M52" s="427">
        <v>1</v>
      </c>
      <c r="N52" s="427">
        <v>0.97</v>
      </c>
      <c r="O52" s="436">
        <f t="shared" ref="O52:O53" si="6">+N52/M52</f>
        <v>0.97</v>
      </c>
      <c r="P52" s="427">
        <v>0.96</v>
      </c>
      <c r="Q52" s="436">
        <f>+P52/M52</f>
        <v>0.96</v>
      </c>
      <c r="R52" s="452">
        <f>Q52</f>
        <v>0.96</v>
      </c>
    </row>
    <row r="53" spans="1:18" s="2" customFormat="1" ht="50.25" customHeight="1" x14ac:dyDescent="0.2">
      <c r="A53" s="434" t="s">
        <v>137</v>
      </c>
      <c r="B53" s="431"/>
      <c r="C53" s="435" t="s">
        <v>564</v>
      </c>
      <c r="D53" s="435" t="s">
        <v>564</v>
      </c>
      <c r="E53" s="430" t="s">
        <v>101</v>
      </c>
      <c r="F53" s="430"/>
      <c r="G53" s="413" t="s">
        <v>130</v>
      </c>
      <c r="H53" s="430" t="s">
        <v>566</v>
      </c>
      <c r="I53" s="433">
        <v>1</v>
      </c>
      <c r="J53" s="427">
        <v>0.88</v>
      </c>
      <c r="K53" s="436">
        <f t="shared" si="3"/>
        <v>0.88</v>
      </c>
      <c r="L53" s="439"/>
      <c r="M53" s="427">
        <v>1</v>
      </c>
      <c r="N53" s="427">
        <v>7.0000000000000007E-2</v>
      </c>
      <c r="O53" s="436">
        <f t="shared" si="6"/>
        <v>7.0000000000000007E-2</v>
      </c>
      <c r="P53" s="427">
        <v>0.13</v>
      </c>
      <c r="Q53" s="436">
        <f>+P53/M53</f>
        <v>0.13</v>
      </c>
    </row>
    <row r="54" spans="1:18" s="2" customFormat="1" ht="50.25" customHeight="1" x14ac:dyDescent="0.2">
      <c r="A54" s="434" t="s">
        <v>105</v>
      </c>
      <c r="B54" s="431"/>
      <c r="C54" s="435" t="s">
        <v>633</v>
      </c>
      <c r="D54" s="435" t="s">
        <v>633</v>
      </c>
      <c r="E54" s="438" t="s">
        <v>101</v>
      </c>
      <c r="F54" s="430"/>
      <c r="G54" s="413"/>
      <c r="H54" s="430" t="s">
        <v>565</v>
      </c>
      <c r="I54" s="433" t="s">
        <v>639</v>
      </c>
      <c r="J54" s="427">
        <v>7.0000000000000007E-2</v>
      </c>
      <c r="K54" s="440">
        <f>+J54</f>
        <v>7.0000000000000007E-2</v>
      </c>
      <c r="L54" s="439"/>
      <c r="M54" s="433">
        <v>0.2</v>
      </c>
      <c r="N54" s="428">
        <v>7.0000000000000007E-2</v>
      </c>
      <c r="O54" s="436">
        <f>+N54</f>
        <v>7.0000000000000007E-2</v>
      </c>
      <c r="P54" s="428">
        <v>0.05</v>
      </c>
      <c r="Q54" s="436">
        <f>+P54</f>
        <v>0.05</v>
      </c>
    </row>
    <row r="55" spans="1:18" s="2" customFormat="1" ht="50.25" customHeight="1" x14ac:dyDescent="0.25">
      <c r="B55" s="11"/>
      <c r="I55" s="361"/>
      <c r="J55" s="361"/>
      <c r="K55" s="402"/>
      <c r="L55" s="402"/>
      <c r="M55" s="361"/>
      <c r="N55" s="361"/>
      <c r="O55" s="361"/>
      <c r="P55" s="450">
        <f>269+233</f>
        <v>502</v>
      </c>
      <c r="Q55" s="450">
        <f>11+15</f>
        <v>26</v>
      </c>
      <c r="R55" s="450">
        <f>Q55/P55*100</f>
        <v>5.1792828685258963</v>
      </c>
    </row>
    <row r="56" spans="1:18" s="2" customFormat="1" ht="50.25" customHeight="1" x14ac:dyDescent="0.25">
      <c r="B56" s="11"/>
      <c r="C56" s="11"/>
      <c r="D56" s="11"/>
      <c r="E56" s="11"/>
      <c r="F56" s="11"/>
      <c r="H56" s="11"/>
      <c r="I56" s="361"/>
      <c r="J56" s="361"/>
      <c r="K56" s="402"/>
      <c r="L56" s="402"/>
      <c r="M56" s="361"/>
      <c r="N56" s="361"/>
      <c r="O56" s="361"/>
    </row>
    <row r="57" spans="1:18" s="2" customFormat="1" ht="50.25" customHeight="1" x14ac:dyDescent="0.25">
      <c r="B57" s="11"/>
      <c r="C57" s="11"/>
      <c r="D57" s="11"/>
      <c r="E57" s="11"/>
      <c r="F57" s="11"/>
      <c r="H57" s="11"/>
      <c r="I57" s="361"/>
      <c r="J57" s="361"/>
      <c r="K57" s="402"/>
      <c r="L57" s="402"/>
      <c r="M57" s="361"/>
      <c r="N57" s="361"/>
      <c r="O57" s="361"/>
    </row>
    <row r="58" spans="1:18" s="2" customFormat="1" ht="50.25" customHeight="1" x14ac:dyDescent="0.25">
      <c r="B58" s="11"/>
      <c r="C58" s="11"/>
      <c r="D58" s="11"/>
      <c r="E58" s="11"/>
      <c r="F58" s="11"/>
      <c r="H58" s="11"/>
      <c r="I58" s="361"/>
      <c r="J58" s="361"/>
      <c r="K58" s="402"/>
      <c r="L58" s="402"/>
      <c r="M58" s="361"/>
      <c r="N58" s="361"/>
      <c r="O58" s="361"/>
    </row>
    <row r="59" spans="1:18" s="2" customFormat="1" ht="50.25" customHeight="1" x14ac:dyDescent="0.25">
      <c r="B59" s="11"/>
      <c r="C59" s="11"/>
      <c r="D59" s="11"/>
      <c r="E59" s="11"/>
      <c r="F59" s="11"/>
      <c r="H59" s="11"/>
      <c r="I59" s="361"/>
      <c r="J59" s="361"/>
      <c r="K59" s="402"/>
      <c r="L59" s="402"/>
      <c r="M59" s="361"/>
      <c r="N59" s="361"/>
      <c r="O59" s="361"/>
    </row>
    <row r="60" spans="1:18" s="2" customFormat="1" ht="50.25" customHeight="1" x14ac:dyDescent="0.25">
      <c r="B60" s="11"/>
      <c r="C60" s="11"/>
      <c r="D60" s="11"/>
      <c r="E60" s="11"/>
      <c r="F60" s="11"/>
      <c r="H60" s="11"/>
      <c r="I60" s="361"/>
      <c r="J60" s="361"/>
      <c r="K60" s="402"/>
      <c r="L60" s="402"/>
      <c r="M60" s="361"/>
      <c r="N60" s="361"/>
      <c r="O60" s="361"/>
    </row>
    <row r="61" spans="1:18" s="2" customFormat="1" ht="50.25" customHeight="1" x14ac:dyDescent="0.25">
      <c r="B61" s="11"/>
      <c r="C61" s="11"/>
      <c r="D61" s="11"/>
      <c r="E61" s="11"/>
      <c r="F61" s="11"/>
      <c r="H61" s="11"/>
      <c r="I61" s="361"/>
      <c r="J61" s="361"/>
      <c r="K61" s="402"/>
      <c r="L61" s="402"/>
      <c r="M61" s="361"/>
      <c r="N61" s="361"/>
      <c r="O61" s="361"/>
    </row>
    <row r="62" spans="1:18" s="2" customFormat="1" ht="50.25" customHeight="1" x14ac:dyDescent="0.25">
      <c r="B62" s="11"/>
      <c r="C62" s="11"/>
      <c r="D62" s="11"/>
      <c r="E62" s="11"/>
      <c r="F62" s="11"/>
      <c r="H62" s="11"/>
      <c r="I62" s="361"/>
      <c r="J62" s="361"/>
      <c r="K62" s="402"/>
      <c r="L62" s="402"/>
      <c r="M62" s="361"/>
      <c r="N62" s="361"/>
      <c r="O62" s="361"/>
    </row>
    <row r="63" spans="1:18" s="2" customFormat="1" ht="50.25" customHeight="1" x14ac:dyDescent="0.25">
      <c r="B63" s="11"/>
      <c r="C63" s="11"/>
      <c r="D63" s="11"/>
      <c r="E63" s="11"/>
      <c r="F63" s="11"/>
      <c r="H63" s="11"/>
      <c r="I63" s="361"/>
      <c r="J63" s="361"/>
      <c r="K63" s="402"/>
      <c r="L63" s="402"/>
      <c r="M63" s="361"/>
      <c r="N63" s="361"/>
      <c r="O63" s="361"/>
    </row>
    <row r="64" spans="1:18" s="2" customFormat="1" ht="50.25" customHeight="1" x14ac:dyDescent="0.25">
      <c r="B64" s="11"/>
      <c r="C64" s="11"/>
      <c r="D64" s="11"/>
      <c r="E64" s="11"/>
      <c r="F64" s="11"/>
      <c r="H64" s="11"/>
      <c r="I64" s="361"/>
      <c r="J64" s="361"/>
      <c r="K64" s="402"/>
      <c r="L64" s="402"/>
      <c r="M64" s="361"/>
      <c r="N64" s="361"/>
      <c r="O64" s="361"/>
    </row>
    <row r="65" spans="2:15" s="2" customFormat="1" ht="50.25" customHeight="1" x14ac:dyDescent="0.25">
      <c r="B65" s="11"/>
      <c r="C65" s="11"/>
      <c r="D65" s="11"/>
      <c r="E65" s="11"/>
      <c r="F65" s="11"/>
      <c r="H65" s="11"/>
      <c r="I65" s="361"/>
      <c r="J65" s="361"/>
      <c r="K65" s="402"/>
      <c r="L65" s="402"/>
      <c r="M65" s="361"/>
      <c r="N65" s="361"/>
      <c r="O65" s="361"/>
    </row>
    <row r="66" spans="2:15" s="2" customFormat="1" ht="50.25" customHeight="1" x14ac:dyDescent="0.25">
      <c r="B66" s="11"/>
      <c r="C66" s="11"/>
      <c r="D66" s="11"/>
      <c r="E66" s="11"/>
      <c r="F66" s="11"/>
      <c r="H66" s="11"/>
      <c r="I66" s="361"/>
      <c r="J66" s="361"/>
      <c r="K66" s="402"/>
      <c r="L66" s="402"/>
      <c r="M66" s="361"/>
      <c r="N66" s="361"/>
      <c r="O66" s="361"/>
    </row>
    <row r="67" spans="2:15" s="2" customFormat="1" ht="50.25" customHeight="1" x14ac:dyDescent="0.25">
      <c r="B67" s="11"/>
      <c r="C67" s="11"/>
      <c r="D67" s="11"/>
      <c r="E67" s="11"/>
      <c r="F67" s="11"/>
      <c r="H67" s="11"/>
      <c r="I67" s="5"/>
      <c r="J67" s="5"/>
      <c r="K67" s="402"/>
      <c r="L67" s="402"/>
      <c r="M67" s="5"/>
      <c r="N67" s="5"/>
      <c r="O67" s="5"/>
    </row>
    <row r="68" spans="2:15" s="2" customFormat="1" ht="50.25" customHeight="1" x14ac:dyDescent="0.25">
      <c r="B68" s="11"/>
      <c r="C68" s="11"/>
      <c r="D68" s="11"/>
      <c r="E68" s="11"/>
      <c r="F68" s="11"/>
      <c r="H68" s="11"/>
      <c r="I68" s="5"/>
      <c r="J68" s="5"/>
      <c r="K68" s="402"/>
      <c r="L68" s="402"/>
      <c r="M68" s="5"/>
      <c r="N68" s="5"/>
      <c r="O68" s="5"/>
    </row>
    <row r="69" spans="2:15" s="2" customFormat="1" ht="50.25" customHeight="1" x14ac:dyDescent="0.25">
      <c r="B69" s="11"/>
      <c r="C69" s="11"/>
      <c r="D69" s="11"/>
      <c r="E69" s="11"/>
      <c r="F69" s="11"/>
      <c r="H69" s="11"/>
      <c r="I69" s="5"/>
      <c r="J69" s="5"/>
      <c r="K69" s="402"/>
      <c r="L69" s="402"/>
      <c r="M69" s="5"/>
      <c r="N69" s="5"/>
      <c r="O69" s="5"/>
    </row>
    <row r="70" spans="2:15" s="2" customFormat="1" ht="50.25" customHeight="1" x14ac:dyDescent="0.25">
      <c r="B70" s="11"/>
      <c r="C70" s="11"/>
      <c r="D70" s="11"/>
      <c r="E70" s="11"/>
      <c r="F70" s="11"/>
      <c r="H70" s="11"/>
      <c r="I70" s="5"/>
      <c r="J70" s="5"/>
      <c r="K70" s="402"/>
      <c r="L70" s="402"/>
      <c r="M70" s="5"/>
      <c r="N70" s="5"/>
      <c r="O70" s="5"/>
    </row>
    <row r="71" spans="2:15" s="2" customFormat="1" ht="50.25" customHeight="1" x14ac:dyDescent="0.25">
      <c r="B71" s="11"/>
      <c r="C71" s="11"/>
      <c r="D71" s="11"/>
      <c r="E71" s="11"/>
      <c r="F71" s="11"/>
      <c r="H71" s="11"/>
      <c r="I71" s="5"/>
      <c r="J71" s="5"/>
      <c r="K71" s="402"/>
      <c r="L71" s="402"/>
      <c r="M71" s="5"/>
      <c r="N71" s="5"/>
      <c r="O71" s="5"/>
    </row>
    <row r="72" spans="2:15" s="2" customFormat="1" ht="50.25" customHeight="1" x14ac:dyDescent="0.25">
      <c r="B72" s="11"/>
      <c r="C72" s="11"/>
      <c r="D72" s="11"/>
      <c r="E72" s="11"/>
      <c r="F72" s="11"/>
      <c r="H72" s="11"/>
      <c r="I72" s="5"/>
      <c r="J72" s="5"/>
      <c r="K72" s="402"/>
      <c r="L72" s="402"/>
      <c r="M72" s="5"/>
      <c r="N72" s="5"/>
      <c r="O72" s="5"/>
    </row>
    <row r="73" spans="2:15" s="2" customFormat="1" ht="50.25" customHeight="1" x14ac:dyDescent="0.25">
      <c r="B73" s="11"/>
      <c r="C73" s="11"/>
      <c r="D73" s="11"/>
      <c r="E73" s="11"/>
      <c r="F73" s="11"/>
      <c r="H73" s="11"/>
      <c r="I73" s="5"/>
      <c r="J73" s="5"/>
      <c r="K73" s="402"/>
      <c r="L73" s="402"/>
      <c r="M73" s="5"/>
      <c r="N73" s="5"/>
      <c r="O73" s="5"/>
    </row>
    <row r="74" spans="2:15" s="2" customFormat="1" ht="50.25" customHeight="1" x14ac:dyDescent="0.25">
      <c r="B74" s="11"/>
      <c r="C74" s="11"/>
      <c r="D74" s="11"/>
      <c r="E74" s="11"/>
      <c r="F74" s="11"/>
      <c r="H74" s="11"/>
      <c r="I74" s="5"/>
      <c r="J74" s="5"/>
      <c r="K74" s="402"/>
      <c r="L74" s="402"/>
      <c r="M74" s="5"/>
      <c r="N74" s="5"/>
      <c r="O74" s="5"/>
    </row>
    <row r="75" spans="2:15" s="2" customFormat="1" ht="50.25" customHeight="1" x14ac:dyDescent="0.25">
      <c r="B75" s="11"/>
      <c r="C75" s="11"/>
      <c r="D75" s="11"/>
      <c r="E75" s="11"/>
      <c r="F75" s="11"/>
      <c r="H75" s="11"/>
      <c r="I75" s="5"/>
      <c r="J75" s="5"/>
      <c r="K75" s="402"/>
      <c r="L75" s="402"/>
      <c r="M75" s="5"/>
      <c r="N75" s="5"/>
      <c r="O75" s="5"/>
    </row>
    <row r="76" spans="2:15" s="2" customFormat="1" ht="50.25" customHeight="1" x14ac:dyDescent="0.25">
      <c r="B76" s="11"/>
      <c r="C76" s="11"/>
      <c r="D76" s="11"/>
      <c r="E76" s="11"/>
      <c r="F76" s="11"/>
      <c r="H76" s="11"/>
      <c r="I76" s="5"/>
      <c r="J76" s="5"/>
      <c r="K76" s="402"/>
      <c r="L76" s="402"/>
      <c r="M76" s="5"/>
      <c r="N76" s="5"/>
      <c r="O76" s="5"/>
    </row>
    <row r="77" spans="2:15" s="2" customFormat="1" ht="50.25" customHeight="1" x14ac:dyDescent="0.25">
      <c r="B77" s="11"/>
      <c r="C77" s="11"/>
      <c r="D77" s="11"/>
      <c r="E77" s="11"/>
      <c r="F77" s="11"/>
      <c r="H77" s="11"/>
      <c r="I77" s="5"/>
      <c r="J77" s="5"/>
      <c r="K77" s="402"/>
      <c r="L77" s="402"/>
      <c r="M77" s="5"/>
      <c r="N77" s="5"/>
      <c r="O77" s="5"/>
    </row>
    <row r="78" spans="2:15" s="2" customFormat="1" ht="50.25" customHeight="1" x14ac:dyDescent="0.25">
      <c r="B78" s="11"/>
      <c r="C78" s="11"/>
      <c r="D78" s="11"/>
      <c r="E78" s="11"/>
      <c r="F78" s="11"/>
      <c r="H78" s="11"/>
      <c r="I78" s="5"/>
      <c r="J78" s="5"/>
      <c r="K78" s="402"/>
      <c r="L78" s="402"/>
      <c r="M78" s="5"/>
      <c r="N78" s="5"/>
      <c r="O78" s="5"/>
    </row>
    <row r="79" spans="2:15" s="2" customFormat="1" ht="50.25" customHeight="1" x14ac:dyDescent="0.25">
      <c r="B79" s="11"/>
      <c r="C79" s="11"/>
      <c r="D79" s="11"/>
      <c r="E79" s="11"/>
      <c r="F79" s="11"/>
      <c r="H79" s="11"/>
      <c r="I79" s="5"/>
      <c r="J79" s="5"/>
      <c r="K79" s="402"/>
      <c r="L79" s="402"/>
      <c r="M79" s="5"/>
      <c r="N79" s="5"/>
      <c r="O79" s="5"/>
    </row>
    <row r="80" spans="2:15" s="2" customFormat="1" ht="50.25" customHeight="1" x14ac:dyDescent="0.25">
      <c r="B80" s="11"/>
      <c r="C80" s="11"/>
      <c r="D80" s="11"/>
      <c r="E80" s="11"/>
      <c r="F80" s="11"/>
      <c r="H80" s="11"/>
      <c r="I80" s="5"/>
      <c r="J80" s="5"/>
      <c r="K80" s="402"/>
      <c r="L80" s="402"/>
      <c r="M80" s="5"/>
      <c r="N80" s="5"/>
      <c r="O80" s="5"/>
    </row>
    <row r="81" spans="2:15" s="2" customFormat="1" ht="50.25" customHeight="1" x14ac:dyDescent="0.25">
      <c r="B81" s="11"/>
      <c r="C81" s="11"/>
      <c r="D81" s="11"/>
      <c r="E81" s="11"/>
      <c r="F81" s="11"/>
      <c r="H81" s="11"/>
      <c r="I81" s="5"/>
      <c r="J81" s="5"/>
      <c r="K81" s="402"/>
      <c r="L81" s="402"/>
      <c r="M81" s="5"/>
      <c r="N81" s="5"/>
      <c r="O81" s="5"/>
    </row>
    <row r="82" spans="2:15" s="2" customFormat="1" ht="50.25" customHeight="1" x14ac:dyDescent="0.25">
      <c r="B82" s="11"/>
      <c r="C82" s="11"/>
      <c r="D82" s="11"/>
      <c r="E82" s="11"/>
      <c r="F82" s="11"/>
      <c r="H82" s="11"/>
      <c r="I82" s="5"/>
      <c r="J82" s="5"/>
      <c r="K82" s="402"/>
      <c r="L82" s="402"/>
      <c r="M82" s="5"/>
      <c r="N82" s="5"/>
      <c r="O82" s="5"/>
    </row>
    <row r="83" spans="2:15" s="2" customFormat="1" ht="50.25" customHeight="1" x14ac:dyDescent="0.25">
      <c r="B83" s="11"/>
      <c r="C83" s="11"/>
      <c r="D83" s="11"/>
      <c r="E83" s="11"/>
      <c r="F83" s="11"/>
      <c r="H83" s="11"/>
      <c r="I83" s="5"/>
      <c r="J83" s="5"/>
      <c r="K83" s="402"/>
      <c r="L83" s="402"/>
      <c r="M83" s="5"/>
      <c r="N83" s="5"/>
      <c r="O83" s="5"/>
    </row>
    <row r="84" spans="2:15" s="2" customFormat="1" ht="50.25" customHeight="1" x14ac:dyDescent="0.25">
      <c r="B84" s="11"/>
      <c r="C84" s="11"/>
      <c r="D84" s="11"/>
      <c r="E84" s="11"/>
      <c r="F84" s="11"/>
      <c r="H84" s="11"/>
      <c r="I84" s="5"/>
      <c r="J84" s="5"/>
      <c r="K84" s="402"/>
      <c r="L84" s="402"/>
      <c r="M84" s="5"/>
      <c r="N84" s="5"/>
      <c r="O84" s="5"/>
    </row>
    <row r="85" spans="2:15" s="2" customFormat="1" ht="50.25" customHeight="1" x14ac:dyDescent="0.25">
      <c r="B85" s="11"/>
      <c r="C85" s="11"/>
      <c r="D85" s="11"/>
      <c r="E85" s="11"/>
      <c r="F85" s="11"/>
      <c r="H85" s="11"/>
      <c r="I85" s="5"/>
      <c r="J85" s="5"/>
      <c r="K85" s="402"/>
      <c r="L85" s="402"/>
      <c r="M85" s="5"/>
      <c r="N85" s="5"/>
      <c r="O85" s="5"/>
    </row>
    <row r="86" spans="2:15" s="2" customFormat="1" ht="50.25" customHeight="1" x14ac:dyDescent="0.25">
      <c r="B86" s="11"/>
      <c r="C86" s="11"/>
      <c r="D86" s="11"/>
      <c r="E86" s="11"/>
      <c r="F86" s="11"/>
      <c r="H86" s="11"/>
      <c r="I86" s="5"/>
      <c r="J86" s="5"/>
      <c r="K86" s="402"/>
      <c r="L86" s="402"/>
      <c r="M86" s="5"/>
      <c r="N86" s="5"/>
      <c r="O86" s="5"/>
    </row>
    <row r="87" spans="2:15" s="2" customFormat="1" ht="50.25" customHeight="1" x14ac:dyDescent="0.25">
      <c r="B87" s="11"/>
      <c r="C87" s="11"/>
      <c r="D87" s="11"/>
      <c r="E87" s="11"/>
      <c r="F87" s="11"/>
      <c r="H87" s="11"/>
      <c r="I87" s="5"/>
      <c r="J87" s="5"/>
      <c r="K87" s="402"/>
      <c r="L87" s="402"/>
      <c r="M87" s="5"/>
      <c r="N87" s="5"/>
      <c r="O87" s="5"/>
    </row>
    <row r="88" spans="2:15" s="2" customFormat="1" ht="50.25" customHeight="1" x14ac:dyDescent="0.25">
      <c r="B88" s="11"/>
      <c r="C88" s="11"/>
      <c r="D88" s="11"/>
      <c r="E88" s="11"/>
      <c r="F88" s="11"/>
      <c r="H88" s="11"/>
      <c r="I88" s="5"/>
      <c r="J88" s="5"/>
      <c r="K88" s="402"/>
      <c r="L88" s="402"/>
      <c r="M88" s="5"/>
      <c r="N88" s="5"/>
      <c r="O88" s="5"/>
    </row>
    <row r="89" spans="2:15" s="2" customFormat="1" ht="50.25" customHeight="1" x14ac:dyDescent="0.25">
      <c r="B89" s="11"/>
      <c r="C89" s="11"/>
      <c r="D89" s="11"/>
      <c r="E89" s="11"/>
      <c r="F89" s="11"/>
      <c r="H89" s="11"/>
      <c r="I89" s="5"/>
      <c r="J89" s="5"/>
      <c r="K89" s="402"/>
      <c r="L89" s="402"/>
      <c r="M89" s="5"/>
      <c r="N89" s="5"/>
      <c r="O89" s="5"/>
    </row>
    <row r="90" spans="2:15" s="2" customFormat="1" ht="50.25" customHeight="1" x14ac:dyDescent="0.25">
      <c r="B90" s="11"/>
      <c r="C90" s="11"/>
      <c r="D90" s="11"/>
      <c r="E90" s="11"/>
      <c r="F90" s="11"/>
      <c r="H90" s="11"/>
      <c r="I90" s="5"/>
      <c r="J90" s="5"/>
      <c r="K90" s="402"/>
      <c r="L90" s="402"/>
      <c r="M90" s="5"/>
      <c r="N90" s="5"/>
      <c r="O90" s="5"/>
    </row>
    <row r="91" spans="2:15" s="2" customFormat="1" ht="50.25" customHeight="1" x14ac:dyDescent="0.25">
      <c r="B91" s="11"/>
      <c r="C91" s="11"/>
      <c r="D91" s="11"/>
      <c r="E91" s="11"/>
      <c r="F91" s="11"/>
      <c r="H91" s="11"/>
      <c r="I91" s="5"/>
      <c r="J91" s="5"/>
      <c r="K91" s="402"/>
      <c r="L91" s="402"/>
      <c r="M91" s="5"/>
      <c r="N91" s="5"/>
      <c r="O91" s="5"/>
    </row>
    <row r="92" spans="2:15" s="2" customFormat="1" ht="50.25" customHeight="1" x14ac:dyDescent="0.25">
      <c r="B92" s="11"/>
      <c r="C92" s="11"/>
      <c r="D92" s="11"/>
      <c r="E92" s="11"/>
      <c r="F92" s="11"/>
      <c r="H92" s="11"/>
      <c r="I92" s="5"/>
      <c r="J92" s="5"/>
      <c r="K92" s="402"/>
      <c r="L92" s="402"/>
      <c r="M92" s="5"/>
      <c r="N92" s="5"/>
      <c r="O92" s="5"/>
    </row>
    <row r="93" spans="2:15" s="2" customFormat="1" ht="50.25" customHeight="1" x14ac:dyDescent="0.25">
      <c r="B93" s="11"/>
      <c r="C93" s="11"/>
      <c r="D93" s="11"/>
      <c r="E93" s="11"/>
      <c r="F93" s="11"/>
      <c r="H93" s="11"/>
      <c r="I93" s="5"/>
      <c r="J93" s="5"/>
      <c r="K93" s="402"/>
      <c r="L93" s="402"/>
      <c r="M93" s="5"/>
      <c r="N93" s="5"/>
      <c r="O93" s="5"/>
    </row>
    <row r="94" spans="2:15" s="2" customFormat="1" ht="50.25" customHeight="1" x14ac:dyDescent="0.25">
      <c r="B94" s="11"/>
      <c r="C94" s="11"/>
      <c r="D94" s="11"/>
      <c r="E94" s="11"/>
      <c r="F94" s="11"/>
      <c r="H94" s="11"/>
      <c r="I94" s="5"/>
      <c r="J94" s="5"/>
      <c r="K94" s="402"/>
      <c r="L94" s="402"/>
      <c r="M94" s="5"/>
      <c r="N94" s="5"/>
      <c r="O94" s="5"/>
    </row>
    <row r="95" spans="2:15" s="2" customFormat="1" ht="50.25" customHeight="1" x14ac:dyDescent="0.25">
      <c r="B95" s="11"/>
      <c r="C95" s="11"/>
      <c r="D95" s="11"/>
      <c r="E95" s="11"/>
      <c r="F95" s="11"/>
      <c r="H95" s="11"/>
      <c r="I95" s="5"/>
      <c r="J95" s="5"/>
      <c r="K95" s="402"/>
      <c r="L95" s="402"/>
      <c r="M95" s="5"/>
      <c r="N95" s="5"/>
      <c r="O95" s="5"/>
    </row>
    <row r="96" spans="2:15" s="2" customFormat="1" ht="50.25" customHeight="1" x14ac:dyDescent="0.25">
      <c r="B96" s="11"/>
      <c r="C96" s="11"/>
      <c r="D96" s="11"/>
      <c r="E96" s="11"/>
      <c r="F96" s="11"/>
      <c r="H96" s="11"/>
      <c r="I96" s="5"/>
      <c r="J96" s="5"/>
      <c r="K96" s="402"/>
      <c r="L96" s="402"/>
      <c r="M96" s="5"/>
      <c r="N96" s="5"/>
      <c r="O96" s="5"/>
    </row>
    <row r="97" spans="2:15" s="2" customFormat="1" ht="50.25" customHeight="1" x14ac:dyDescent="0.25">
      <c r="B97" s="11"/>
      <c r="C97" s="11"/>
      <c r="D97" s="11"/>
      <c r="E97" s="11"/>
      <c r="F97" s="11"/>
      <c r="H97" s="11"/>
      <c r="I97" s="5"/>
      <c r="J97" s="5"/>
      <c r="K97" s="402"/>
      <c r="L97" s="402"/>
      <c r="M97" s="5"/>
      <c r="N97" s="5"/>
      <c r="O97" s="5"/>
    </row>
    <row r="98" spans="2:15" s="2" customFormat="1" ht="50.25" customHeight="1" x14ac:dyDescent="0.25">
      <c r="B98" s="11"/>
      <c r="C98" s="11"/>
      <c r="D98" s="11"/>
      <c r="E98" s="11"/>
      <c r="F98" s="11"/>
      <c r="H98" s="11"/>
      <c r="I98" s="5"/>
      <c r="J98" s="5"/>
      <c r="K98" s="402"/>
      <c r="L98" s="402"/>
      <c r="M98" s="5"/>
      <c r="N98" s="5"/>
      <c r="O98" s="5"/>
    </row>
    <row r="99" spans="2:15" s="2" customFormat="1" ht="50.25" customHeight="1" x14ac:dyDescent="0.25">
      <c r="B99" s="11"/>
      <c r="C99" s="11"/>
      <c r="D99" s="11"/>
      <c r="E99" s="11"/>
      <c r="F99" s="11"/>
      <c r="H99" s="11"/>
      <c r="I99" s="5"/>
      <c r="J99" s="5"/>
      <c r="K99" s="402"/>
      <c r="L99" s="402"/>
      <c r="M99" s="5"/>
      <c r="N99" s="5"/>
      <c r="O99" s="5"/>
    </row>
    <row r="100" spans="2:15" s="2" customFormat="1" ht="50.25" customHeight="1" x14ac:dyDescent="0.25">
      <c r="B100" s="11"/>
      <c r="C100" s="11"/>
      <c r="D100" s="11"/>
      <c r="E100" s="11"/>
      <c r="F100" s="11"/>
      <c r="H100" s="11"/>
      <c r="I100" s="5"/>
      <c r="J100" s="5"/>
      <c r="K100" s="402"/>
      <c r="L100" s="402"/>
      <c r="M100" s="5"/>
      <c r="N100" s="5"/>
      <c r="O100" s="5"/>
    </row>
    <row r="101" spans="2:15" s="2" customFormat="1" ht="50.25" customHeight="1" x14ac:dyDescent="0.25">
      <c r="B101" s="11"/>
      <c r="C101" s="11"/>
      <c r="D101" s="11"/>
      <c r="E101" s="11"/>
      <c r="F101" s="11"/>
      <c r="H101" s="11"/>
      <c r="I101" s="5"/>
      <c r="J101" s="5"/>
      <c r="K101" s="402"/>
      <c r="L101" s="402"/>
      <c r="M101" s="5"/>
      <c r="N101" s="5"/>
      <c r="O101" s="5"/>
    </row>
    <row r="102" spans="2:15" s="2" customFormat="1" ht="50.25" customHeight="1" x14ac:dyDescent="0.25">
      <c r="B102" s="11"/>
      <c r="C102" s="11"/>
      <c r="D102" s="11"/>
      <c r="E102" s="11"/>
      <c r="F102" s="11"/>
      <c r="H102" s="11"/>
      <c r="I102" s="5"/>
      <c r="J102" s="5"/>
      <c r="K102" s="402"/>
      <c r="L102" s="402"/>
      <c r="M102" s="5"/>
      <c r="N102" s="5"/>
      <c r="O102" s="5"/>
    </row>
    <row r="103" spans="2:15" s="2" customFormat="1" ht="50.25" customHeight="1" x14ac:dyDescent="0.25">
      <c r="B103" s="11"/>
      <c r="C103" s="11"/>
      <c r="D103" s="11"/>
      <c r="E103" s="11"/>
      <c r="F103" s="11"/>
      <c r="H103" s="11"/>
      <c r="I103" s="5"/>
      <c r="J103" s="5"/>
      <c r="K103" s="402"/>
      <c r="L103" s="402"/>
      <c r="M103" s="5"/>
      <c r="N103" s="5"/>
      <c r="O103" s="5"/>
    </row>
    <row r="104" spans="2:15" s="2" customFormat="1" ht="50.25" customHeight="1" x14ac:dyDescent="0.25">
      <c r="B104" s="11"/>
      <c r="C104" s="11"/>
      <c r="D104" s="11"/>
      <c r="E104" s="11"/>
      <c r="F104" s="11"/>
      <c r="H104" s="11"/>
      <c r="I104" s="5"/>
      <c r="J104" s="5"/>
      <c r="K104" s="402"/>
      <c r="L104" s="402"/>
      <c r="M104" s="5"/>
      <c r="N104" s="5"/>
      <c r="O104" s="5"/>
    </row>
    <row r="105" spans="2:15" s="2" customFormat="1" ht="50.25" customHeight="1" x14ac:dyDescent="0.25">
      <c r="B105" s="11"/>
      <c r="C105" s="11"/>
      <c r="D105" s="11"/>
      <c r="E105" s="11"/>
      <c r="F105" s="11"/>
      <c r="H105" s="11"/>
      <c r="I105" s="5"/>
      <c r="J105" s="5"/>
      <c r="K105" s="402"/>
      <c r="L105" s="402"/>
      <c r="M105" s="5"/>
      <c r="N105" s="5"/>
      <c r="O105" s="5"/>
    </row>
    <row r="106" spans="2:15" s="2" customFormat="1" ht="50.25" customHeight="1" x14ac:dyDescent="0.25">
      <c r="B106" s="11"/>
      <c r="C106" s="11"/>
      <c r="D106" s="11"/>
      <c r="E106" s="11"/>
      <c r="F106" s="11"/>
      <c r="H106" s="11"/>
      <c r="I106" s="5"/>
      <c r="J106" s="5"/>
      <c r="K106" s="402"/>
      <c r="L106" s="402"/>
      <c r="M106" s="5"/>
      <c r="N106" s="5"/>
      <c r="O106" s="5"/>
    </row>
    <row r="107" spans="2:15" s="2" customFormat="1" ht="50.25" customHeight="1" x14ac:dyDescent="0.25">
      <c r="B107" s="11"/>
      <c r="C107" s="11"/>
      <c r="D107" s="11"/>
      <c r="E107" s="11"/>
      <c r="F107" s="11"/>
      <c r="H107" s="11"/>
      <c r="I107" s="5"/>
      <c r="J107" s="5"/>
      <c r="K107" s="402"/>
      <c r="L107" s="402"/>
      <c r="M107" s="5"/>
      <c r="N107" s="5"/>
      <c r="O107" s="5"/>
    </row>
    <row r="108" spans="2:15" s="2" customFormat="1" ht="50.25" customHeight="1" x14ac:dyDescent="0.25">
      <c r="B108" s="11"/>
      <c r="C108" s="11"/>
      <c r="D108" s="11"/>
      <c r="E108" s="11"/>
      <c r="F108" s="11"/>
      <c r="H108" s="11"/>
      <c r="I108" s="5"/>
      <c r="J108" s="5"/>
      <c r="K108" s="402"/>
      <c r="L108" s="402"/>
      <c r="M108" s="5"/>
      <c r="N108" s="5"/>
      <c r="O108" s="5"/>
    </row>
    <row r="109" spans="2:15" s="2" customFormat="1" ht="50.25" customHeight="1" x14ac:dyDescent="0.25">
      <c r="B109" s="11"/>
      <c r="C109" s="11"/>
      <c r="D109" s="11"/>
      <c r="E109" s="11"/>
      <c r="F109" s="11"/>
      <c r="H109" s="11"/>
      <c r="I109" s="5"/>
      <c r="J109" s="5"/>
      <c r="K109" s="402"/>
      <c r="L109" s="402"/>
      <c r="M109" s="5"/>
      <c r="N109" s="5"/>
      <c r="O109" s="5"/>
    </row>
    <row r="110" spans="2:15" s="2" customFormat="1" ht="50.25" customHeight="1" x14ac:dyDescent="0.25">
      <c r="B110" s="11"/>
      <c r="C110" s="11"/>
      <c r="D110" s="11"/>
      <c r="E110" s="11"/>
      <c r="F110" s="11"/>
      <c r="H110" s="11"/>
      <c r="I110" s="5"/>
      <c r="J110" s="5"/>
      <c r="K110" s="402"/>
      <c r="L110" s="402"/>
      <c r="M110" s="5"/>
      <c r="N110" s="5"/>
      <c r="O110" s="5"/>
    </row>
    <row r="111" spans="2:15" s="2" customFormat="1" ht="50.25" customHeight="1" x14ac:dyDescent="0.25">
      <c r="B111" s="11"/>
      <c r="C111" s="11"/>
      <c r="D111" s="11"/>
      <c r="E111" s="11"/>
      <c r="F111" s="11"/>
      <c r="H111" s="11"/>
      <c r="I111" s="5"/>
      <c r="J111" s="5"/>
      <c r="K111" s="402"/>
      <c r="L111" s="402"/>
      <c r="M111" s="5"/>
      <c r="N111" s="5"/>
      <c r="O111" s="5"/>
    </row>
    <row r="112" spans="2:15" s="2" customFormat="1" ht="50.25" customHeight="1" x14ac:dyDescent="0.25">
      <c r="B112" s="11"/>
      <c r="C112" s="11"/>
      <c r="D112" s="11"/>
      <c r="E112" s="11"/>
      <c r="F112" s="11"/>
      <c r="H112" s="11"/>
      <c r="I112" s="5"/>
      <c r="J112" s="5"/>
      <c r="K112" s="402"/>
      <c r="L112" s="402"/>
      <c r="M112" s="5"/>
      <c r="N112" s="5"/>
      <c r="O112" s="5"/>
    </row>
    <row r="113" spans="2:15" s="2" customFormat="1" ht="50.25" customHeight="1" x14ac:dyDescent="0.25">
      <c r="B113" s="11"/>
      <c r="C113" s="11"/>
      <c r="D113" s="11"/>
      <c r="E113" s="11"/>
      <c r="F113" s="11"/>
      <c r="H113" s="11"/>
      <c r="I113" s="5"/>
      <c r="J113" s="5"/>
      <c r="K113" s="402"/>
      <c r="L113" s="402"/>
      <c r="M113" s="5"/>
      <c r="N113" s="5"/>
      <c r="O113" s="5"/>
    </row>
    <row r="114" spans="2:15" s="2" customFormat="1" ht="50.25" customHeight="1" x14ac:dyDescent="0.25">
      <c r="B114" s="11"/>
      <c r="C114" s="11"/>
      <c r="D114" s="11"/>
      <c r="E114" s="11"/>
      <c r="F114" s="11"/>
      <c r="H114" s="11"/>
      <c r="I114" s="5"/>
      <c r="J114" s="5"/>
      <c r="K114" s="402"/>
      <c r="L114" s="402"/>
      <c r="M114" s="5"/>
      <c r="N114" s="5"/>
      <c r="O114" s="5"/>
    </row>
    <row r="115" spans="2:15" s="2" customFormat="1" ht="50.25" customHeight="1" x14ac:dyDescent="0.25">
      <c r="B115" s="11"/>
      <c r="C115" s="11"/>
      <c r="D115" s="11"/>
      <c r="E115" s="11"/>
      <c r="F115" s="11"/>
      <c r="H115" s="11"/>
      <c r="I115" s="5"/>
      <c r="J115" s="5"/>
      <c r="K115" s="402"/>
      <c r="L115" s="402"/>
      <c r="M115" s="5"/>
      <c r="N115" s="5"/>
      <c r="O115" s="5"/>
    </row>
    <row r="116" spans="2:15" s="2" customFormat="1" ht="50.25" customHeight="1" x14ac:dyDescent="0.25">
      <c r="B116" s="11"/>
      <c r="C116" s="11"/>
      <c r="D116" s="11"/>
      <c r="E116" s="11"/>
      <c r="F116" s="11"/>
      <c r="H116" s="11"/>
      <c r="I116" s="5"/>
      <c r="J116" s="5"/>
      <c r="K116" s="402"/>
      <c r="L116" s="402"/>
      <c r="M116" s="5"/>
      <c r="N116" s="5"/>
      <c r="O116" s="5"/>
    </row>
    <row r="117" spans="2:15" s="2" customFormat="1" ht="50.25" customHeight="1" x14ac:dyDescent="0.25">
      <c r="B117" s="11"/>
      <c r="C117" s="11"/>
      <c r="D117" s="11"/>
      <c r="E117" s="11"/>
      <c r="F117" s="11"/>
      <c r="H117" s="11"/>
      <c r="I117" s="5"/>
      <c r="J117" s="5"/>
      <c r="K117" s="402"/>
      <c r="L117" s="402"/>
      <c r="M117" s="5"/>
      <c r="N117" s="5"/>
      <c r="O117" s="5"/>
    </row>
    <row r="118" spans="2:15" s="2" customFormat="1" ht="50.25" customHeight="1" x14ac:dyDescent="0.25">
      <c r="B118" s="11"/>
      <c r="C118" s="11"/>
      <c r="D118" s="11"/>
      <c r="E118" s="11"/>
      <c r="F118" s="11"/>
      <c r="H118" s="11"/>
      <c r="I118" s="5"/>
      <c r="J118" s="5"/>
      <c r="K118" s="402"/>
      <c r="L118" s="402"/>
      <c r="M118" s="5"/>
      <c r="N118" s="5"/>
      <c r="O118" s="5"/>
    </row>
    <row r="119" spans="2:15" s="2" customFormat="1" ht="50.25" customHeight="1" x14ac:dyDescent="0.25">
      <c r="B119" s="11"/>
      <c r="C119" s="11"/>
      <c r="D119" s="11"/>
      <c r="E119" s="11"/>
      <c r="F119" s="11"/>
      <c r="H119" s="11"/>
      <c r="I119" s="5"/>
      <c r="J119" s="5"/>
      <c r="K119" s="402"/>
      <c r="L119" s="402"/>
      <c r="M119" s="5"/>
      <c r="N119" s="5"/>
      <c r="O119" s="5"/>
    </row>
    <row r="120" spans="2:15" s="2" customFormat="1" ht="50.25" customHeight="1" x14ac:dyDescent="0.25">
      <c r="B120" s="11"/>
      <c r="C120" s="11"/>
      <c r="D120" s="11"/>
      <c r="E120" s="11"/>
      <c r="F120" s="11"/>
      <c r="H120" s="11"/>
      <c r="I120" s="5"/>
      <c r="J120" s="5"/>
      <c r="K120" s="402"/>
      <c r="L120" s="402"/>
      <c r="M120" s="5"/>
      <c r="N120" s="5"/>
      <c r="O120" s="5"/>
    </row>
    <row r="121" spans="2:15" s="2" customFormat="1" ht="50.25" customHeight="1" x14ac:dyDescent="0.25">
      <c r="B121" s="11"/>
      <c r="C121" s="11"/>
      <c r="D121" s="11"/>
      <c r="E121" s="11"/>
      <c r="F121" s="11"/>
      <c r="H121" s="11"/>
      <c r="I121" s="5"/>
      <c r="J121" s="5"/>
      <c r="K121" s="402"/>
      <c r="L121" s="402"/>
      <c r="M121" s="5"/>
      <c r="N121" s="5"/>
      <c r="O121" s="5"/>
    </row>
    <row r="122" spans="2:15" s="2" customFormat="1" ht="50.25" customHeight="1" x14ac:dyDescent="0.25">
      <c r="B122" s="11"/>
      <c r="C122" s="11"/>
      <c r="D122" s="11"/>
      <c r="E122" s="11"/>
      <c r="F122" s="11"/>
      <c r="H122" s="11"/>
      <c r="I122" s="5"/>
      <c r="J122" s="5"/>
      <c r="K122" s="402"/>
      <c r="L122" s="402"/>
      <c r="M122" s="5"/>
      <c r="N122" s="5"/>
      <c r="O122" s="5"/>
    </row>
    <row r="123" spans="2:15" s="2" customFormat="1" ht="50.25" customHeight="1" x14ac:dyDescent="0.25">
      <c r="B123" s="11"/>
      <c r="C123" s="11"/>
      <c r="D123" s="11"/>
      <c r="E123" s="11"/>
      <c r="F123" s="11"/>
      <c r="H123" s="11"/>
      <c r="I123" s="5"/>
      <c r="J123" s="5"/>
      <c r="K123" s="402"/>
      <c r="L123" s="402"/>
      <c r="M123" s="5"/>
      <c r="N123" s="5"/>
      <c r="O123" s="5"/>
    </row>
    <row r="124" spans="2:15" s="2" customFormat="1" ht="50.25" customHeight="1" x14ac:dyDescent="0.25">
      <c r="B124" s="11"/>
      <c r="C124" s="11"/>
      <c r="D124" s="11"/>
      <c r="E124" s="11"/>
      <c r="F124" s="11"/>
      <c r="H124" s="11"/>
      <c r="I124" s="5"/>
      <c r="J124" s="5"/>
      <c r="K124" s="402"/>
      <c r="L124" s="402"/>
      <c r="M124" s="5"/>
      <c r="N124" s="5"/>
      <c r="O124" s="5"/>
    </row>
    <row r="125" spans="2:15" s="2" customFormat="1" ht="50.25" customHeight="1" x14ac:dyDescent="0.25">
      <c r="B125" s="11"/>
      <c r="C125" s="11"/>
      <c r="D125" s="11"/>
      <c r="E125" s="11"/>
      <c r="F125" s="11"/>
      <c r="H125" s="11"/>
      <c r="I125" s="5"/>
      <c r="J125" s="5"/>
      <c r="K125" s="402"/>
      <c r="L125" s="402"/>
      <c r="M125" s="5"/>
      <c r="N125" s="5"/>
      <c r="O125" s="5"/>
    </row>
    <row r="126" spans="2:15" s="2" customFormat="1" ht="50.25" customHeight="1" x14ac:dyDescent="0.25">
      <c r="B126" s="11"/>
      <c r="C126" s="11"/>
      <c r="D126" s="11"/>
      <c r="E126" s="11"/>
      <c r="F126" s="11"/>
      <c r="H126" s="11"/>
      <c r="I126" s="5"/>
      <c r="J126" s="5"/>
      <c r="K126" s="402"/>
      <c r="L126" s="402"/>
      <c r="M126" s="5"/>
      <c r="N126" s="5"/>
      <c r="O126" s="5"/>
    </row>
    <row r="127" spans="2:15" s="2" customFormat="1" ht="50.25" customHeight="1" x14ac:dyDescent="0.25">
      <c r="B127" s="11"/>
      <c r="C127" s="11"/>
      <c r="D127" s="11"/>
      <c r="E127" s="11"/>
      <c r="F127" s="11"/>
      <c r="H127" s="11"/>
      <c r="I127" s="5"/>
      <c r="J127" s="5"/>
      <c r="K127" s="402"/>
      <c r="L127" s="402"/>
      <c r="M127" s="5"/>
      <c r="N127" s="5"/>
      <c r="O127" s="5"/>
    </row>
    <row r="128" spans="2:15" s="2" customFormat="1" ht="50.25" customHeight="1" x14ac:dyDescent="0.25">
      <c r="B128" s="11"/>
      <c r="C128" s="11"/>
      <c r="D128" s="11"/>
      <c r="E128" s="11"/>
      <c r="F128" s="11"/>
      <c r="H128" s="11"/>
      <c r="I128" s="5"/>
      <c r="J128" s="5"/>
      <c r="K128" s="402"/>
      <c r="L128" s="402"/>
      <c r="M128" s="5"/>
      <c r="N128" s="5"/>
      <c r="O128" s="5"/>
    </row>
    <row r="129" spans="2:15" s="2" customFormat="1" ht="50.25" customHeight="1" x14ac:dyDescent="0.25">
      <c r="B129" s="11"/>
      <c r="C129" s="11"/>
      <c r="D129" s="11"/>
      <c r="E129" s="11"/>
      <c r="F129" s="11"/>
      <c r="H129" s="11"/>
      <c r="I129" s="5"/>
      <c r="J129" s="5"/>
      <c r="K129" s="402"/>
      <c r="L129" s="402"/>
      <c r="M129" s="5"/>
      <c r="N129" s="5"/>
      <c r="O129" s="5"/>
    </row>
    <row r="130" spans="2:15" s="2" customFormat="1" ht="50.25" customHeight="1" x14ac:dyDescent="0.25">
      <c r="B130" s="11"/>
      <c r="C130" s="11"/>
      <c r="D130" s="11"/>
      <c r="E130" s="11"/>
      <c r="F130" s="11"/>
      <c r="H130" s="11"/>
      <c r="I130" s="5"/>
      <c r="J130" s="5"/>
      <c r="K130" s="402"/>
      <c r="L130" s="402"/>
      <c r="M130" s="5"/>
      <c r="N130" s="5"/>
      <c r="O130" s="5"/>
    </row>
    <row r="131" spans="2:15" s="2" customFormat="1" ht="50.25" customHeight="1" x14ac:dyDescent="0.25">
      <c r="B131" s="11"/>
      <c r="C131" s="11"/>
      <c r="D131" s="11"/>
      <c r="E131" s="11"/>
      <c r="F131" s="11"/>
      <c r="H131" s="11"/>
      <c r="I131" s="5"/>
      <c r="J131" s="5"/>
      <c r="K131" s="402"/>
      <c r="L131" s="402"/>
      <c r="M131" s="5"/>
      <c r="N131" s="5"/>
      <c r="O131" s="5"/>
    </row>
    <row r="132" spans="2:15" s="2" customFormat="1" ht="50.25" customHeight="1" x14ac:dyDescent="0.25">
      <c r="B132" s="11"/>
      <c r="C132" s="11"/>
      <c r="D132" s="11"/>
      <c r="E132" s="11"/>
      <c r="F132" s="11"/>
      <c r="H132" s="11"/>
      <c r="I132" s="5"/>
      <c r="J132" s="5"/>
      <c r="K132" s="402"/>
      <c r="L132" s="402"/>
      <c r="M132" s="5"/>
      <c r="N132" s="5"/>
      <c r="O132" s="5"/>
    </row>
    <row r="133" spans="2:15" s="2" customFormat="1" ht="50.25" customHeight="1" x14ac:dyDescent="0.25">
      <c r="B133" s="11"/>
      <c r="C133" s="11"/>
      <c r="D133" s="11"/>
      <c r="E133" s="11"/>
      <c r="F133" s="11"/>
      <c r="H133" s="11"/>
      <c r="I133" s="5"/>
      <c r="J133" s="5"/>
      <c r="K133" s="402"/>
      <c r="L133" s="402"/>
      <c r="M133" s="5"/>
      <c r="N133" s="5"/>
      <c r="O133" s="5"/>
    </row>
    <row r="134" spans="2:15" s="2" customFormat="1" ht="50.25" customHeight="1" x14ac:dyDescent="0.25">
      <c r="B134" s="11"/>
      <c r="C134" s="11"/>
      <c r="D134" s="11"/>
      <c r="E134" s="11"/>
      <c r="F134" s="11"/>
      <c r="H134" s="11"/>
      <c r="I134" s="5"/>
      <c r="J134" s="5"/>
      <c r="K134" s="402"/>
      <c r="L134" s="402"/>
      <c r="M134" s="5"/>
      <c r="N134" s="5"/>
      <c r="O134" s="5"/>
    </row>
    <row r="135" spans="2:15" s="2" customFormat="1" ht="50.25" customHeight="1" x14ac:dyDescent="0.25">
      <c r="B135" s="11"/>
      <c r="C135" s="11"/>
      <c r="D135" s="11"/>
      <c r="E135" s="11"/>
      <c r="F135" s="11"/>
      <c r="H135" s="11"/>
      <c r="I135" s="5"/>
      <c r="J135" s="5"/>
      <c r="K135" s="402"/>
      <c r="L135" s="402"/>
      <c r="M135" s="5"/>
      <c r="N135" s="5"/>
      <c r="O135" s="5"/>
    </row>
    <row r="136" spans="2:15" s="2" customFormat="1" ht="50.25" customHeight="1" x14ac:dyDescent="0.25">
      <c r="B136" s="11"/>
      <c r="C136" s="11"/>
      <c r="D136" s="11"/>
      <c r="E136" s="11"/>
      <c r="F136" s="11"/>
      <c r="H136" s="11"/>
      <c r="I136" s="5"/>
      <c r="J136" s="5"/>
      <c r="K136" s="402"/>
      <c r="L136" s="402"/>
      <c r="M136" s="5"/>
      <c r="N136" s="5"/>
      <c r="O136" s="5"/>
    </row>
    <row r="137" spans="2:15" s="2" customFormat="1" ht="50.25" customHeight="1" x14ac:dyDescent="0.25">
      <c r="B137" s="11"/>
      <c r="C137" s="11"/>
      <c r="D137" s="11"/>
      <c r="E137" s="11"/>
      <c r="F137" s="11"/>
      <c r="H137" s="11"/>
      <c r="I137" s="5"/>
      <c r="J137" s="5"/>
      <c r="K137" s="402"/>
      <c r="L137" s="402"/>
      <c r="M137" s="5"/>
      <c r="N137" s="5"/>
      <c r="O137" s="5"/>
    </row>
    <row r="138" spans="2:15" s="2" customFormat="1" ht="50.25" customHeight="1" x14ac:dyDescent="0.25">
      <c r="B138" s="11"/>
      <c r="C138" s="11"/>
      <c r="D138" s="11"/>
      <c r="E138" s="11"/>
      <c r="F138" s="11"/>
      <c r="H138" s="11"/>
      <c r="I138" s="5"/>
      <c r="J138" s="5"/>
      <c r="K138" s="402"/>
      <c r="L138" s="402"/>
      <c r="M138" s="5"/>
      <c r="N138" s="5"/>
      <c r="O138" s="5"/>
    </row>
    <row r="139" spans="2:15" s="2" customFormat="1" ht="50.25" customHeight="1" x14ac:dyDescent="0.25">
      <c r="B139" s="11"/>
      <c r="C139" s="11"/>
      <c r="D139" s="11"/>
      <c r="E139" s="11"/>
      <c r="F139" s="11"/>
      <c r="H139" s="11"/>
      <c r="I139" s="5"/>
      <c r="J139" s="5"/>
      <c r="K139" s="402"/>
      <c r="L139" s="402"/>
      <c r="M139" s="5"/>
      <c r="N139" s="5"/>
      <c r="O139" s="5"/>
    </row>
    <row r="140" spans="2:15" s="2" customFormat="1" ht="50.25" customHeight="1" x14ac:dyDescent="0.25">
      <c r="B140" s="11"/>
      <c r="C140" s="11"/>
      <c r="D140" s="11"/>
      <c r="E140" s="11"/>
      <c r="F140" s="11"/>
      <c r="H140" s="11"/>
      <c r="I140" s="5"/>
      <c r="J140" s="5"/>
      <c r="K140" s="402"/>
      <c r="L140" s="402"/>
      <c r="M140" s="5"/>
      <c r="N140" s="5"/>
      <c r="O140" s="5"/>
    </row>
    <row r="141" spans="2:15" s="2" customFormat="1" ht="50.25" customHeight="1" x14ac:dyDescent="0.25">
      <c r="B141" s="11"/>
      <c r="C141" s="11"/>
      <c r="D141" s="11"/>
      <c r="E141" s="11"/>
      <c r="F141" s="11"/>
      <c r="H141" s="11"/>
      <c r="I141" s="5"/>
      <c r="J141" s="5"/>
      <c r="K141" s="402"/>
      <c r="L141" s="402"/>
      <c r="M141" s="5"/>
      <c r="N141" s="5"/>
      <c r="O141" s="5"/>
    </row>
    <row r="142" spans="2:15" s="2" customFormat="1" ht="50.25" customHeight="1" x14ac:dyDescent="0.25">
      <c r="B142" s="11"/>
      <c r="C142" s="11"/>
      <c r="D142" s="11"/>
      <c r="E142" s="11"/>
      <c r="F142" s="11"/>
      <c r="H142" s="11"/>
      <c r="I142" s="5"/>
      <c r="J142" s="5"/>
      <c r="K142" s="402"/>
      <c r="L142" s="402"/>
      <c r="M142" s="5"/>
      <c r="N142" s="5"/>
      <c r="O142" s="5"/>
    </row>
    <row r="143" spans="2:15" s="2" customFormat="1" ht="50.25" customHeight="1" x14ac:dyDescent="0.25">
      <c r="B143" s="11"/>
      <c r="C143" s="11"/>
      <c r="D143" s="11"/>
      <c r="E143" s="11"/>
      <c r="F143" s="11"/>
      <c r="H143" s="11"/>
      <c r="I143" s="5"/>
      <c r="J143" s="5"/>
      <c r="K143" s="402"/>
      <c r="L143" s="402"/>
      <c r="M143" s="5"/>
      <c r="N143" s="5"/>
      <c r="O143" s="5"/>
    </row>
    <row r="144" spans="2:15" s="2" customFormat="1" ht="50.25" customHeight="1" x14ac:dyDescent="0.25">
      <c r="B144" s="11"/>
      <c r="C144" s="11"/>
      <c r="D144" s="11"/>
      <c r="E144" s="11"/>
      <c r="F144" s="11"/>
      <c r="H144" s="11"/>
      <c r="I144" s="5"/>
      <c r="J144" s="5"/>
      <c r="K144" s="402"/>
      <c r="L144" s="402"/>
      <c r="M144" s="5"/>
      <c r="N144" s="5"/>
      <c r="O144" s="5"/>
    </row>
    <row r="145" spans="2:15" s="2" customFormat="1" ht="50.25" customHeight="1" x14ac:dyDescent="0.25">
      <c r="B145" s="11"/>
      <c r="C145" s="11"/>
      <c r="D145" s="11"/>
      <c r="E145" s="11"/>
      <c r="F145" s="11"/>
      <c r="H145" s="11"/>
      <c r="I145" s="5"/>
      <c r="J145" s="5"/>
      <c r="K145" s="402"/>
      <c r="L145" s="402"/>
      <c r="M145" s="5"/>
      <c r="N145" s="5"/>
      <c r="O145" s="5"/>
    </row>
    <row r="146" spans="2:15" s="2" customFormat="1" ht="50.25" customHeight="1" x14ac:dyDescent="0.25">
      <c r="B146" s="11"/>
      <c r="C146" s="11"/>
      <c r="D146" s="11"/>
      <c r="E146" s="11"/>
      <c r="F146" s="11"/>
      <c r="H146" s="11"/>
      <c r="I146" s="5"/>
      <c r="J146" s="5"/>
      <c r="K146" s="402"/>
      <c r="L146" s="402"/>
      <c r="M146" s="5"/>
      <c r="N146" s="5"/>
      <c r="O146" s="5"/>
    </row>
    <row r="147" spans="2:15" s="2" customFormat="1" ht="50.25" customHeight="1" x14ac:dyDescent="0.25">
      <c r="B147" s="11"/>
      <c r="C147" s="11"/>
      <c r="D147" s="11"/>
      <c r="E147" s="11"/>
      <c r="F147" s="11"/>
      <c r="H147" s="11"/>
      <c r="I147" s="5"/>
      <c r="J147" s="5"/>
      <c r="K147" s="402"/>
      <c r="L147" s="402"/>
      <c r="M147" s="5"/>
      <c r="N147" s="5"/>
      <c r="O147" s="5"/>
    </row>
    <row r="148" spans="2:15" s="2" customFormat="1" ht="50.25" customHeight="1" x14ac:dyDescent="0.25">
      <c r="B148" s="11"/>
      <c r="C148" s="11"/>
      <c r="D148" s="11"/>
      <c r="E148" s="11"/>
      <c r="F148" s="11"/>
      <c r="H148" s="11"/>
      <c r="I148" s="5"/>
      <c r="J148" s="5"/>
      <c r="K148" s="402"/>
      <c r="L148" s="402"/>
      <c r="M148" s="5"/>
      <c r="N148" s="5"/>
      <c r="O148" s="5"/>
    </row>
    <row r="149" spans="2:15" s="2" customFormat="1" ht="50.25" customHeight="1" x14ac:dyDescent="0.25">
      <c r="B149" s="11"/>
      <c r="C149" s="11"/>
      <c r="D149" s="11"/>
      <c r="E149" s="11"/>
      <c r="F149" s="11"/>
      <c r="H149" s="11"/>
      <c r="I149" s="5"/>
      <c r="J149" s="5"/>
      <c r="K149" s="402"/>
      <c r="L149" s="402"/>
      <c r="M149" s="5"/>
      <c r="N149" s="5"/>
      <c r="O149" s="5"/>
    </row>
    <row r="150" spans="2:15" s="2" customFormat="1" ht="50.25" customHeight="1" x14ac:dyDescent="0.25">
      <c r="B150" s="11"/>
      <c r="C150" s="11"/>
      <c r="D150" s="11"/>
      <c r="E150" s="11"/>
      <c r="F150" s="11"/>
      <c r="H150" s="11"/>
      <c r="I150" s="5"/>
      <c r="J150" s="5"/>
      <c r="K150" s="402"/>
      <c r="L150" s="402"/>
      <c r="M150" s="5"/>
      <c r="N150" s="5"/>
      <c r="O150" s="5"/>
    </row>
    <row r="151" spans="2:15" s="2" customFormat="1" ht="50.25" customHeight="1" x14ac:dyDescent="0.25">
      <c r="B151" s="11"/>
      <c r="C151" s="11"/>
      <c r="D151" s="11"/>
      <c r="E151" s="11"/>
      <c r="F151" s="11"/>
      <c r="H151" s="11"/>
      <c r="I151" s="5"/>
      <c r="J151" s="5"/>
      <c r="K151" s="402"/>
      <c r="L151" s="402"/>
      <c r="M151" s="5"/>
      <c r="N151" s="5"/>
      <c r="O151" s="5"/>
    </row>
    <row r="152" spans="2:15" s="2" customFormat="1" ht="50.25" customHeight="1" x14ac:dyDescent="0.25">
      <c r="B152" s="11"/>
      <c r="C152" s="11"/>
      <c r="D152" s="11"/>
      <c r="E152" s="11"/>
      <c r="F152" s="11"/>
      <c r="H152" s="11"/>
      <c r="I152" s="5"/>
      <c r="J152" s="5"/>
      <c r="K152" s="402"/>
      <c r="L152" s="402"/>
      <c r="M152" s="5"/>
      <c r="N152" s="5"/>
      <c r="O152" s="5"/>
    </row>
    <row r="153" spans="2:15" s="2" customFormat="1" ht="50.25" customHeight="1" x14ac:dyDescent="0.25">
      <c r="B153" s="11"/>
      <c r="C153" s="11"/>
      <c r="D153" s="11"/>
      <c r="E153" s="11"/>
      <c r="F153" s="11"/>
      <c r="H153" s="11"/>
      <c r="I153" s="5"/>
      <c r="J153" s="5"/>
      <c r="K153" s="402"/>
      <c r="L153" s="402"/>
      <c r="M153" s="5"/>
      <c r="N153" s="5"/>
      <c r="O153" s="5"/>
    </row>
    <row r="154" spans="2:15" s="2" customFormat="1" ht="50.25" customHeight="1" x14ac:dyDescent="0.25">
      <c r="B154" s="11"/>
      <c r="C154" s="11"/>
      <c r="D154" s="11"/>
      <c r="E154" s="11"/>
      <c r="F154" s="11"/>
      <c r="H154" s="11"/>
      <c r="I154" s="5"/>
      <c r="J154" s="5"/>
      <c r="K154" s="402"/>
      <c r="L154" s="402"/>
      <c r="M154" s="5"/>
      <c r="N154" s="5"/>
      <c r="O154" s="5"/>
    </row>
    <row r="155" spans="2:15" s="2" customFormat="1" ht="50.25" customHeight="1" x14ac:dyDescent="0.25">
      <c r="B155" s="11"/>
      <c r="C155" s="11"/>
      <c r="D155" s="11"/>
      <c r="E155" s="11"/>
      <c r="F155" s="11"/>
      <c r="H155" s="11"/>
      <c r="I155" s="5"/>
      <c r="J155" s="5"/>
      <c r="K155" s="402"/>
      <c r="L155" s="402"/>
      <c r="M155" s="5"/>
      <c r="N155" s="5"/>
      <c r="O155" s="5"/>
    </row>
    <row r="156" spans="2:15" s="2" customFormat="1" ht="50.25" customHeight="1" x14ac:dyDescent="0.25">
      <c r="B156" s="11"/>
      <c r="C156" s="11"/>
      <c r="D156" s="11"/>
      <c r="E156" s="11"/>
      <c r="F156" s="11"/>
      <c r="H156" s="11"/>
      <c r="I156" s="5"/>
      <c r="J156" s="5"/>
      <c r="K156" s="402"/>
      <c r="L156" s="402"/>
      <c r="M156" s="5"/>
      <c r="N156" s="5"/>
      <c r="O156" s="5"/>
    </row>
    <row r="157" spans="2:15" s="2" customFormat="1" ht="50.25" customHeight="1" x14ac:dyDescent="0.25">
      <c r="B157" s="11"/>
      <c r="C157" s="11"/>
      <c r="D157" s="11"/>
      <c r="E157" s="11"/>
      <c r="F157" s="11"/>
      <c r="H157" s="11"/>
      <c r="I157" s="5"/>
      <c r="J157" s="5"/>
      <c r="K157" s="402"/>
      <c r="L157" s="402"/>
      <c r="M157" s="5"/>
      <c r="N157" s="5"/>
      <c r="O157" s="5"/>
    </row>
    <row r="158" spans="2:15" s="2" customFormat="1" ht="50.25" customHeight="1" x14ac:dyDescent="0.25">
      <c r="B158" s="11"/>
      <c r="C158" s="11"/>
      <c r="D158" s="11"/>
      <c r="E158" s="11"/>
      <c r="F158" s="11"/>
      <c r="H158" s="11"/>
      <c r="I158" s="5"/>
      <c r="J158" s="5"/>
      <c r="K158" s="402"/>
      <c r="L158" s="402"/>
      <c r="M158" s="5"/>
      <c r="N158" s="5"/>
      <c r="O158" s="5"/>
    </row>
    <row r="159" spans="2:15" s="2" customFormat="1" ht="50.25" customHeight="1" x14ac:dyDescent="0.25">
      <c r="B159" s="11"/>
      <c r="C159" s="11"/>
      <c r="D159" s="11"/>
      <c r="E159" s="11"/>
      <c r="F159" s="11"/>
      <c r="H159" s="11"/>
      <c r="I159" s="5"/>
      <c r="J159" s="5"/>
      <c r="K159" s="402"/>
      <c r="L159" s="402"/>
      <c r="M159" s="5"/>
      <c r="N159" s="5"/>
      <c r="O159" s="5"/>
    </row>
    <row r="160" spans="2:15" s="2" customFormat="1" ht="50.25" customHeight="1" x14ac:dyDescent="0.25">
      <c r="B160" s="11"/>
      <c r="C160" s="11"/>
      <c r="D160" s="11"/>
      <c r="E160" s="11"/>
      <c r="F160" s="11"/>
      <c r="H160" s="11"/>
      <c r="I160" s="5"/>
      <c r="J160" s="5"/>
      <c r="K160" s="402"/>
      <c r="L160" s="402"/>
      <c r="M160" s="5"/>
      <c r="N160" s="5"/>
      <c r="O160" s="5"/>
    </row>
    <row r="161" spans="2:15" s="2" customFormat="1" ht="50.25" customHeight="1" x14ac:dyDescent="0.25">
      <c r="B161" s="11"/>
      <c r="C161" s="11"/>
      <c r="D161" s="11"/>
      <c r="E161" s="11"/>
      <c r="F161" s="11"/>
      <c r="H161" s="11"/>
      <c r="I161" s="5"/>
      <c r="J161" s="5"/>
      <c r="K161" s="402"/>
      <c r="L161" s="402"/>
      <c r="M161" s="5"/>
      <c r="N161" s="5"/>
      <c r="O161" s="5"/>
    </row>
    <row r="162" spans="2:15" s="2" customFormat="1" ht="50.25" customHeight="1" x14ac:dyDescent="0.25">
      <c r="B162" s="11"/>
      <c r="C162" s="11"/>
      <c r="D162" s="11"/>
      <c r="E162" s="11"/>
      <c r="F162" s="11"/>
      <c r="H162" s="11"/>
      <c r="I162" s="5"/>
      <c r="J162" s="5"/>
      <c r="K162" s="402"/>
      <c r="L162" s="402"/>
      <c r="M162" s="5"/>
      <c r="N162" s="5"/>
      <c r="O162" s="5"/>
    </row>
    <row r="163" spans="2:15" s="2" customFormat="1" ht="50.25" customHeight="1" x14ac:dyDescent="0.25">
      <c r="B163" s="11"/>
      <c r="C163" s="11"/>
      <c r="D163" s="11"/>
      <c r="E163" s="11"/>
      <c r="F163" s="11"/>
      <c r="H163" s="11"/>
      <c r="I163" s="5"/>
      <c r="J163" s="5"/>
      <c r="K163" s="402"/>
      <c r="L163" s="402"/>
      <c r="M163" s="5"/>
      <c r="N163" s="5"/>
      <c r="O163" s="5"/>
    </row>
    <row r="164" spans="2:15" s="2" customFormat="1" ht="50.25" customHeight="1" x14ac:dyDescent="0.25">
      <c r="B164" s="11"/>
      <c r="C164" s="11"/>
      <c r="D164" s="11"/>
      <c r="E164" s="11"/>
      <c r="F164" s="11"/>
      <c r="H164" s="11"/>
      <c r="I164" s="5"/>
      <c r="J164" s="5"/>
      <c r="K164" s="402"/>
      <c r="L164" s="402"/>
      <c r="M164" s="5"/>
      <c r="N164" s="5"/>
      <c r="O164" s="5"/>
    </row>
    <row r="165" spans="2:15" s="2" customFormat="1" ht="50.25" customHeight="1" x14ac:dyDescent="0.25">
      <c r="B165" s="11"/>
      <c r="C165" s="11"/>
      <c r="D165" s="11"/>
      <c r="E165" s="11"/>
      <c r="F165" s="11"/>
      <c r="H165" s="11"/>
      <c r="I165" s="5"/>
      <c r="J165" s="5"/>
      <c r="K165" s="402"/>
      <c r="L165" s="402"/>
      <c r="M165" s="5"/>
      <c r="N165" s="5"/>
      <c r="O165" s="5"/>
    </row>
    <row r="166" spans="2:15" s="2" customFormat="1" ht="50.25" customHeight="1" x14ac:dyDescent="0.25">
      <c r="B166" s="11"/>
      <c r="C166" s="11"/>
      <c r="D166" s="11"/>
      <c r="E166" s="11"/>
      <c r="F166" s="11"/>
      <c r="H166" s="11"/>
      <c r="I166" s="5"/>
      <c r="J166" s="5"/>
      <c r="K166" s="402"/>
      <c r="L166" s="402"/>
      <c r="M166" s="5"/>
      <c r="N166" s="5"/>
      <c r="O166" s="5"/>
    </row>
    <row r="167" spans="2:15" s="2" customFormat="1" ht="50.25" customHeight="1" x14ac:dyDescent="0.25">
      <c r="B167" s="11"/>
      <c r="C167" s="11"/>
      <c r="D167" s="11"/>
      <c r="E167" s="11"/>
      <c r="F167" s="11"/>
      <c r="H167" s="11"/>
      <c r="I167" s="5"/>
      <c r="J167" s="5"/>
      <c r="K167" s="402"/>
      <c r="L167" s="402"/>
      <c r="M167" s="5"/>
      <c r="N167" s="5"/>
      <c r="O167" s="5"/>
    </row>
    <row r="168" spans="2:15" s="2" customFormat="1" ht="50.25" customHeight="1" x14ac:dyDescent="0.25">
      <c r="B168" s="11"/>
      <c r="C168" s="11"/>
      <c r="D168" s="11"/>
      <c r="E168" s="11"/>
      <c r="F168" s="11"/>
      <c r="H168" s="11"/>
      <c r="I168" s="5"/>
      <c r="J168" s="5"/>
      <c r="K168" s="402"/>
      <c r="L168" s="402"/>
      <c r="M168" s="5"/>
      <c r="N168" s="5"/>
      <c r="O168" s="5"/>
    </row>
    <row r="169" spans="2:15" s="2" customFormat="1" ht="50.25" customHeight="1" x14ac:dyDescent="0.25">
      <c r="B169" s="11"/>
      <c r="C169" s="11"/>
      <c r="D169" s="11"/>
      <c r="E169" s="11"/>
      <c r="F169" s="11"/>
      <c r="H169" s="11"/>
      <c r="I169" s="5"/>
      <c r="J169" s="5"/>
      <c r="K169" s="402"/>
      <c r="L169" s="402"/>
      <c r="M169" s="5"/>
      <c r="N169" s="5"/>
      <c r="O169" s="5"/>
    </row>
    <row r="170" spans="2:15" s="2" customFormat="1" ht="50.25" customHeight="1" x14ac:dyDescent="0.25">
      <c r="B170" s="11"/>
      <c r="C170" s="11"/>
      <c r="D170" s="11"/>
      <c r="E170" s="11"/>
      <c r="F170" s="11"/>
      <c r="H170" s="11"/>
      <c r="I170" s="5"/>
      <c r="J170" s="5"/>
      <c r="K170" s="402"/>
      <c r="L170" s="402"/>
      <c r="M170" s="5"/>
      <c r="N170" s="5"/>
      <c r="O170" s="5"/>
    </row>
    <row r="171" spans="2:15" s="2" customFormat="1" ht="50.25" customHeight="1" x14ac:dyDescent="0.25">
      <c r="B171" s="11"/>
      <c r="C171" s="11"/>
      <c r="D171" s="11"/>
      <c r="E171" s="11"/>
      <c r="F171" s="11"/>
      <c r="H171" s="11"/>
      <c r="I171" s="5"/>
      <c r="J171" s="5"/>
      <c r="K171" s="402"/>
      <c r="L171" s="402"/>
      <c r="M171" s="5"/>
      <c r="N171" s="5"/>
      <c r="O171" s="5"/>
    </row>
    <row r="172" spans="2:15" s="2" customFormat="1" ht="50.25" customHeight="1" x14ac:dyDescent="0.25">
      <c r="B172" s="11"/>
      <c r="C172" s="11"/>
      <c r="D172" s="11"/>
      <c r="E172" s="11"/>
      <c r="F172" s="11"/>
      <c r="H172" s="11"/>
      <c r="I172" s="5"/>
      <c r="J172" s="5"/>
      <c r="K172" s="402"/>
      <c r="L172" s="402"/>
      <c r="M172" s="5"/>
      <c r="N172" s="5"/>
      <c r="O172" s="5"/>
    </row>
    <row r="173" spans="2:15" s="2" customFormat="1" ht="50.25" customHeight="1" x14ac:dyDescent="0.25">
      <c r="B173" s="11"/>
      <c r="C173" s="11"/>
      <c r="D173" s="11"/>
      <c r="E173" s="11"/>
      <c r="F173" s="11"/>
      <c r="H173" s="11"/>
      <c r="I173" s="5"/>
      <c r="J173" s="5"/>
      <c r="K173" s="402"/>
      <c r="L173" s="402"/>
      <c r="M173" s="5"/>
      <c r="N173" s="5"/>
      <c r="O173" s="5"/>
    </row>
    <row r="174" spans="2:15" s="2" customFormat="1" ht="50.25" customHeight="1" x14ac:dyDescent="0.25">
      <c r="B174" s="11"/>
      <c r="C174" s="11"/>
      <c r="D174" s="11"/>
      <c r="E174" s="11"/>
      <c r="F174" s="11"/>
      <c r="H174" s="11"/>
      <c r="I174" s="5"/>
      <c r="J174" s="5"/>
      <c r="K174" s="402"/>
      <c r="L174" s="402"/>
      <c r="M174" s="5"/>
      <c r="N174" s="5"/>
      <c r="O174" s="5"/>
    </row>
    <row r="175" spans="2:15" s="2" customFormat="1" ht="50.25" customHeight="1" x14ac:dyDescent="0.25">
      <c r="B175" s="11"/>
      <c r="C175" s="11"/>
      <c r="D175" s="11"/>
      <c r="E175" s="11"/>
      <c r="F175" s="11"/>
      <c r="H175" s="11"/>
      <c r="I175" s="5"/>
      <c r="J175" s="5"/>
      <c r="K175" s="402"/>
      <c r="L175" s="402"/>
      <c r="M175" s="5"/>
      <c r="N175" s="5"/>
      <c r="O175" s="5"/>
    </row>
    <row r="176" spans="2:15" s="2" customFormat="1" ht="50.25" customHeight="1" x14ac:dyDescent="0.25">
      <c r="B176" s="11"/>
      <c r="C176" s="11"/>
      <c r="D176" s="11"/>
      <c r="E176" s="11"/>
      <c r="F176" s="11"/>
      <c r="H176" s="11"/>
      <c r="I176" s="5"/>
      <c r="J176" s="5"/>
      <c r="K176" s="402"/>
      <c r="L176" s="402"/>
      <c r="M176" s="5"/>
      <c r="N176" s="5"/>
      <c r="O176" s="5"/>
    </row>
    <row r="177" spans="2:15" s="2" customFormat="1" ht="50.25" customHeight="1" x14ac:dyDescent="0.25">
      <c r="B177" s="11"/>
      <c r="C177" s="11"/>
      <c r="D177" s="11"/>
      <c r="E177" s="11"/>
      <c r="F177" s="11"/>
      <c r="H177" s="11"/>
      <c r="I177" s="5"/>
      <c r="J177" s="5"/>
      <c r="K177" s="402"/>
      <c r="L177" s="402"/>
      <c r="M177" s="5"/>
      <c r="N177" s="5"/>
      <c r="O177" s="5"/>
    </row>
    <row r="178" spans="2:15" s="2" customFormat="1" ht="50.25" customHeight="1" x14ac:dyDescent="0.25">
      <c r="B178" s="11"/>
      <c r="C178" s="11"/>
      <c r="D178" s="11"/>
      <c r="E178" s="11"/>
      <c r="F178" s="11"/>
      <c r="H178" s="11"/>
      <c r="I178" s="5"/>
      <c r="J178" s="5"/>
      <c r="K178" s="402"/>
      <c r="L178" s="402"/>
      <c r="M178" s="5"/>
      <c r="N178" s="5"/>
      <c r="O178" s="5"/>
    </row>
    <row r="179" spans="2:15" s="2" customFormat="1" ht="50.25" customHeight="1" x14ac:dyDescent="0.25">
      <c r="B179" s="11"/>
      <c r="C179" s="11"/>
      <c r="D179" s="11"/>
      <c r="E179" s="11"/>
      <c r="F179" s="11"/>
      <c r="H179" s="11"/>
      <c r="I179" s="5"/>
      <c r="J179" s="5"/>
      <c r="K179" s="402"/>
      <c r="L179" s="402"/>
      <c r="M179" s="5"/>
      <c r="N179" s="5"/>
      <c r="O179" s="5"/>
    </row>
    <row r="180" spans="2:15" s="2" customFormat="1" ht="50.25" customHeight="1" x14ac:dyDescent="0.25">
      <c r="B180" s="11"/>
      <c r="C180" s="11"/>
      <c r="D180" s="11"/>
      <c r="E180" s="11"/>
      <c r="F180" s="11"/>
      <c r="H180" s="11"/>
      <c r="I180" s="5"/>
      <c r="J180" s="5"/>
      <c r="K180" s="402"/>
      <c r="L180" s="402"/>
      <c r="M180" s="5"/>
      <c r="N180" s="5"/>
      <c r="O180" s="5"/>
    </row>
    <row r="181" spans="2:15" s="2" customFormat="1" ht="50.25" customHeight="1" x14ac:dyDescent="0.25">
      <c r="B181" s="11"/>
      <c r="C181" s="11"/>
      <c r="D181" s="11"/>
      <c r="E181" s="11"/>
      <c r="F181" s="11"/>
      <c r="H181" s="11"/>
      <c r="I181" s="5"/>
      <c r="J181" s="5"/>
      <c r="K181" s="402"/>
      <c r="L181" s="402"/>
      <c r="M181" s="5"/>
      <c r="N181" s="5"/>
      <c r="O181" s="5"/>
    </row>
    <row r="182" spans="2:15" s="2" customFormat="1" ht="50.25" customHeight="1" x14ac:dyDescent="0.25">
      <c r="B182" s="11"/>
      <c r="C182" s="11"/>
      <c r="D182" s="11"/>
      <c r="E182" s="11"/>
      <c r="F182" s="11"/>
      <c r="H182" s="11"/>
      <c r="I182" s="5"/>
      <c r="J182" s="5"/>
      <c r="K182" s="402"/>
      <c r="L182" s="402"/>
      <c r="M182" s="5"/>
      <c r="N182" s="5"/>
      <c r="O182" s="5"/>
    </row>
    <row r="183" spans="2:15" s="2" customFormat="1" ht="50.25" customHeight="1" x14ac:dyDescent="0.25">
      <c r="B183" s="11"/>
      <c r="C183" s="11"/>
      <c r="D183" s="11"/>
      <c r="E183" s="11"/>
      <c r="F183" s="11"/>
      <c r="H183" s="11"/>
      <c r="I183" s="5"/>
      <c r="J183" s="5"/>
      <c r="K183" s="402"/>
      <c r="L183" s="402"/>
      <c r="M183" s="5"/>
      <c r="N183" s="5"/>
      <c r="O183" s="5"/>
    </row>
    <row r="184" spans="2:15" s="2" customFormat="1" ht="50.25" customHeight="1" x14ac:dyDescent="0.25">
      <c r="B184" s="11"/>
      <c r="C184" s="11"/>
      <c r="D184" s="11"/>
      <c r="E184" s="11"/>
      <c r="F184" s="11"/>
      <c r="H184" s="11"/>
      <c r="I184" s="5"/>
      <c r="J184" s="5"/>
      <c r="K184" s="402"/>
      <c r="L184" s="402"/>
      <c r="M184" s="5"/>
      <c r="N184" s="5"/>
      <c r="O184" s="5"/>
    </row>
    <row r="185" spans="2:15" s="2" customFormat="1" ht="50.25" customHeight="1" x14ac:dyDescent="0.25">
      <c r="B185" s="11"/>
      <c r="C185" s="11"/>
      <c r="D185" s="11"/>
      <c r="E185" s="11"/>
      <c r="F185" s="11"/>
      <c r="H185" s="11"/>
      <c r="I185" s="5"/>
      <c r="J185" s="5"/>
      <c r="K185" s="402"/>
      <c r="L185" s="402"/>
      <c r="M185" s="5"/>
      <c r="N185" s="5"/>
      <c r="O185" s="5"/>
    </row>
    <row r="186" spans="2:15" s="2" customFormat="1" ht="50.25" customHeight="1" x14ac:dyDescent="0.25">
      <c r="B186" s="11"/>
      <c r="C186" s="11"/>
      <c r="D186" s="11"/>
      <c r="E186" s="11"/>
      <c r="F186" s="11"/>
      <c r="H186" s="11"/>
      <c r="I186" s="5"/>
      <c r="J186" s="5"/>
      <c r="K186" s="402"/>
      <c r="L186" s="402"/>
      <c r="M186" s="5"/>
      <c r="N186" s="5"/>
      <c r="O186" s="5"/>
    </row>
    <row r="187" spans="2:15" s="2" customFormat="1" ht="50.25" customHeight="1" x14ac:dyDescent="0.25">
      <c r="B187" s="11"/>
      <c r="C187" s="11"/>
      <c r="D187" s="11"/>
      <c r="E187" s="11"/>
      <c r="F187" s="11"/>
      <c r="H187" s="11"/>
      <c r="I187" s="5"/>
      <c r="J187" s="5"/>
      <c r="K187" s="402"/>
      <c r="L187" s="402"/>
      <c r="M187" s="5"/>
      <c r="N187" s="5"/>
      <c r="O187" s="5"/>
    </row>
    <row r="188" spans="2:15" s="2" customFormat="1" ht="50.25" customHeight="1" x14ac:dyDescent="0.25">
      <c r="B188" s="11"/>
      <c r="C188" s="11"/>
      <c r="D188" s="11"/>
      <c r="E188" s="11"/>
      <c r="F188" s="11"/>
      <c r="H188" s="11"/>
      <c r="I188" s="5"/>
      <c r="J188" s="5"/>
      <c r="K188" s="402"/>
      <c r="L188" s="402"/>
      <c r="M188" s="5"/>
      <c r="N188" s="5"/>
      <c r="O188" s="5"/>
    </row>
    <row r="189" spans="2:15" s="2" customFormat="1" ht="50.25" customHeight="1" x14ac:dyDescent="0.25">
      <c r="B189" s="11"/>
      <c r="C189" s="11"/>
      <c r="D189" s="11"/>
      <c r="E189" s="11"/>
      <c r="F189" s="11"/>
      <c r="H189" s="11"/>
      <c r="I189" s="5"/>
      <c r="J189" s="5"/>
      <c r="K189" s="402"/>
      <c r="L189" s="402"/>
      <c r="M189" s="5"/>
      <c r="N189" s="5"/>
      <c r="O189" s="5"/>
    </row>
    <row r="190" spans="2:15" s="2" customFormat="1" ht="50.25" customHeight="1" x14ac:dyDescent="0.25">
      <c r="B190" s="11"/>
      <c r="C190" s="11"/>
      <c r="D190" s="11"/>
      <c r="E190" s="11"/>
      <c r="F190" s="11"/>
      <c r="H190" s="11"/>
      <c r="I190" s="5"/>
      <c r="J190" s="5"/>
      <c r="K190" s="402"/>
      <c r="L190" s="402"/>
      <c r="M190" s="5"/>
      <c r="N190" s="5"/>
      <c r="O190" s="5"/>
    </row>
    <row r="191" spans="2:15" s="2" customFormat="1" ht="50.25" customHeight="1" x14ac:dyDescent="0.25">
      <c r="B191" s="11"/>
      <c r="C191" s="11"/>
      <c r="D191" s="11"/>
      <c r="E191" s="11"/>
      <c r="F191" s="11"/>
      <c r="H191" s="11"/>
      <c r="I191" s="5"/>
      <c r="J191" s="5"/>
      <c r="K191" s="402"/>
      <c r="L191" s="402"/>
      <c r="M191" s="5"/>
      <c r="N191" s="5"/>
      <c r="O191" s="5"/>
    </row>
    <row r="192" spans="2:15" s="2" customFormat="1" ht="50.25" customHeight="1" x14ac:dyDescent="0.25">
      <c r="B192" s="11"/>
      <c r="C192" s="11"/>
      <c r="D192" s="11"/>
      <c r="E192" s="11"/>
      <c r="F192" s="11"/>
      <c r="H192" s="11"/>
      <c r="I192" s="5"/>
      <c r="J192" s="5"/>
      <c r="K192" s="402"/>
      <c r="L192" s="402"/>
      <c r="M192" s="5"/>
      <c r="N192" s="5"/>
      <c r="O192" s="5"/>
    </row>
    <row r="193" spans="2:15" s="2" customFormat="1" ht="50.25" customHeight="1" x14ac:dyDescent="0.25">
      <c r="B193" s="11"/>
      <c r="C193" s="11"/>
      <c r="D193" s="11"/>
      <c r="E193" s="11"/>
      <c r="F193" s="11"/>
      <c r="H193" s="11"/>
      <c r="I193" s="5"/>
      <c r="J193" s="5"/>
      <c r="K193" s="402"/>
      <c r="L193" s="402"/>
      <c r="M193" s="5"/>
      <c r="N193" s="5"/>
      <c r="O193" s="5"/>
    </row>
    <row r="194" spans="2:15" s="2" customFormat="1" ht="50.25" customHeight="1" x14ac:dyDescent="0.25">
      <c r="B194" s="11"/>
      <c r="C194" s="11"/>
      <c r="D194" s="11"/>
      <c r="E194" s="11"/>
      <c r="F194" s="11"/>
      <c r="H194" s="11"/>
      <c r="I194" s="5"/>
      <c r="J194" s="5"/>
      <c r="K194" s="402"/>
      <c r="L194" s="402"/>
      <c r="M194" s="5"/>
      <c r="N194" s="5"/>
      <c r="O194" s="5"/>
    </row>
    <row r="195" spans="2:15" s="2" customFormat="1" ht="50.25" customHeight="1" x14ac:dyDescent="0.25">
      <c r="B195" s="11"/>
      <c r="C195" s="11"/>
      <c r="D195" s="11"/>
      <c r="E195" s="11"/>
      <c r="F195" s="11"/>
      <c r="H195" s="11"/>
      <c r="I195" s="5"/>
      <c r="J195" s="5"/>
      <c r="K195" s="402"/>
      <c r="L195" s="402"/>
      <c r="M195" s="5"/>
      <c r="N195" s="5"/>
      <c r="O195" s="5"/>
    </row>
    <row r="196" spans="2:15" s="2" customFormat="1" ht="50.25" customHeight="1" x14ac:dyDescent="0.25">
      <c r="B196" s="11"/>
      <c r="C196" s="11"/>
      <c r="D196" s="11"/>
      <c r="E196" s="11"/>
      <c r="F196" s="11"/>
      <c r="H196" s="11"/>
      <c r="I196" s="5"/>
      <c r="J196" s="5"/>
      <c r="K196" s="402"/>
      <c r="L196" s="402"/>
      <c r="M196" s="5"/>
      <c r="N196" s="5"/>
      <c r="O196" s="5"/>
    </row>
    <row r="197" spans="2:15" s="2" customFormat="1" ht="50.25" customHeight="1" x14ac:dyDescent="0.25">
      <c r="B197" s="11"/>
      <c r="C197" s="11"/>
      <c r="D197" s="11"/>
      <c r="E197" s="11"/>
      <c r="F197" s="11"/>
      <c r="H197" s="11"/>
      <c r="I197" s="5"/>
      <c r="J197" s="5"/>
      <c r="K197" s="402"/>
      <c r="L197" s="402"/>
      <c r="M197" s="5"/>
      <c r="N197" s="5"/>
      <c r="O197" s="5"/>
    </row>
    <row r="198" spans="2:15" s="2" customFormat="1" ht="50.25" customHeight="1" x14ac:dyDescent="0.25">
      <c r="B198" s="11"/>
      <c r="C198" s="11"/>
      <c r="D198" s="11"/>
      <c r="E198" s="11"/>
      <c r="F198" s="11"/>
      <c r="H198" s="11"/>
      <c r="I198" s="5"/>
      <c r="J198" s="5"/>
      <c r="K198" s="402"/>
      <c r="L198" s="402"/>
      <c r="M198" s="5"/>
      <c r="N198" s="5"/>
      <c r="O198" s="5"/>
    </row>
    <row r="199" spans="2:15" s="2" customFormat="1" ht="50.25" customHeight="1" x14ac:dyDescent="0.25">
      <c r="B199" s="11"/>
      <c r="C199" s="11"/>
      <c r="D199" s="11"/>
      <c r="E199" s="11"/>
      <c r="F199" s="11"/>
      <c r="H199" s="11"/>
      <c r="I199" s="5"/>
      <c r="J199" s="5"/>
      <c r="K199" s="402"/>
      <c r="L199" s="402"/>
      <c r="M199" s="5"/>
      <c r="N199" s="5"/>
      <c r="O199" s="5"/>
    </row>
    <row r="200" spans="2:15" s="2" customFormat="1" ht="50.25" customHeight="1" x14ac:dyDescent="0.25">
      <c r="B200" s="11"/>
      <c r="C200" s="11"/>
      <c r="D200" s="11"/>
      <c r="E200" s="11"/>
      <c r="F200" s="11"/>
      <c r="H200" s="11"/>
      <c r="I200" s="5"/>
      <c r="J200" s="5"/>
      <c r="K200" s="402"/>
      <c r="L200" s="402"/>
      <c r="M200" s="5"/>
      <c r="N200" s="5"/>
      <c r="O200" s="5"/>
    </row>
    <row r="201" spans="2:15" s="2" customFormat="1" ht="50.25" customHeight="1" x14ac:dyDescent="0.25">
      <c r="B201" s="11"/>
      <c r="C201" s="11"/>
      <c r="D201" s="11"/>
      <c r="E201" s="11"/>
      <c r="F201" s="11"/>
      <c r="H201" s="11"/>
      <c r="I201" s="5"/>
      <c r="J201" s="5"/>
      <c r="K201" s="402"/>
      <c r="L201" s="402"/>
      <c r="M201" s="5"/>
      <c r="N201" s="5"/>
      <c r="O201" s="5"/>
    </row>
    <row r="202" spans="2:15" s="2" customFormat="1" ht="50.25" customHeight="1" x14ac:dyDescent="0.25">
      <c r="B202" s="11"/>
      <c r="C202" s="11"/>
      <c r="D202" s="11"/>
      <c r="E202" s="11"/>
      <c r="F202" s="11"/>
      <c r="H202" s="11"/>
      <c r="I202" s="5"/>
      <c r="J202" s="5"/>
      <c r="K202" s="402"/>
      <c r="L202" s="402"/>
      <c r="M202" s="5"/>
      <c r="N202" s="5"/>
      <c r="O202" s="5"/>
    </row>
    <row r="203" spans="2:15" s="2" customFormat="1" ht="50.25" customHeight="1" x14ac:dyDescent="0.25">
      <c r="B203" s="11"/>
      <c r="C203" s="11"/>
      <c r="D203" s="11"/>
      <c r="E203" s="11"/>
      <c r="F203" s="11"/>
      <c r="H203" s="11"/>
      <c r="I203" s="5"/>
      <c r="J203" s="5"/>
      <c r="K203" s="402"/>
      <c r="L203" s="402"/>
      <c r="M203" s="5"/>
      <c r="N203" s="5"/>
      <c r="O203" s="5"/>
    </row>
    <row r="204" spans="2:15" s="2" customFormat="1" ht="50.25" customHeight="1" x14ac:dyDescent="0.25">
      <c r="B204" s="11"/>
      <c r="C204" s="11"/>
      <c r="D204" s="11"/>
      <c r="E204" s="11"/>
      <c r="F204" s="11"/>
      <c r="H204" s="11"/>
      <c r="I204" s="5"/>
      <c r="J204" s="5"/>
      <c r="K204" s="402"/>
      <c r="L204" s="402"/>
      <c r="M204" s="5"/>
      <c r="N204" s="5"/>
      <c r="O204" s="5"/>
    </row>
    <row r="205" spans="2:15" s="2" customFormat="1" ht="50.25" customHeight="1" x14ac:dyDescent="0.25">
      <c r="B205" s="11"/>
      <c r="C205" s="11"/>
      <c r="D205" s="11"/>
      <c r="E205" s="11"/>
      <c r="F205" s="11"/>
      <c r="H205" s="11"/>
      <c r="I205" s="5"/>
      <c r="J205" s="5"/>
      <c r="K205" s="402"/>
      <c r="L205" s="402"/>
      <c r="M205" s="5"/>
      <c r="N205" s="5"/>
      <c r="O205" s="5"/>
    </row>
    <row r="206" spans="2:15" s="2" customFormat="1" ht="50.25" customHeight="1" x14ac:dyDescent="0.25">
      <c r="B206" s="11"/>
      <c r="C206" s="11"/>
      <c r="D206" s="11"/>
      <c r="E206" s="11"/>
      <c r="F206" s="11"/>
      <c r="H206" s="11"/>
      <c r="I206" s="5"/>
      <c r="J206" s="5"/>
      <c r="K206" s="402"/>
      <c r="L206" s="402"/>
      <c r="M206" s="5"/>
      <c r="N206" s="5"/>
      <c r="O206" s="5"/>
    </row>
    <row r="207" spans="2:15" s="2" customFormat="1" ht="50.25" customHeight="1" x14ac:dyDescent="0.25">
      <c r="B207" s="11"/>
      <c r="C207" s="11"/>
      <c r="D207" s="11"/>
      <c r="E207" s="11"/>
      <c r="F207" s="11"/>
      <c r="H207" s="11"/>
      <c r="I207" s="5"/>
      <c r="J207" s="5"/>
      <c r="K207" s="402"/>
      <c r="L207" s="402"/>
      <c r="M207" s="5"/>
      <c r="N207" s="5"/>
      <c r="O207" s="5"/>
    </row>
    <row r="208" spans="2:15" s="2" customFormat="1" ht="50.25" customHeight="1" x14ac:dyDescent="0.25">
      <c r="B208" s="11"/>
      <c r="C208" s="11"/>
      <c r="D208" s="11"/>
      <c r="E208" s="11"/>
      <c r="F208" s="11"/>
      <c r="H208" s="11"/>
      <c r="I208" s="5"/>
      <c r="J208" s="5"/>
      <c r="K208" s="402"/>
      <c r="L208" s="402"/>
      <c r="M208" s="5"/>
      <c r="N208" s="5"/>
      <c r="O208" s="5"/>
    </row>
    <row r="209" spans="2:15" s="2" customFormat="1" ht="50.25" customHeight="1" x14ac:dyDescent="0.25">
      <c r="B209" s="11"/>
      <c r="C209" s="11"/>
      <c r="D209" s="11"/>
      <c r="E209" s="11"/>
      <c r="F209" s="11"/>
      <c r="H209" s="11"/>
      <c r="I209" s="5"/>
      <c r="J209" s="5"/>
      <c r="K209" s="402"/>
      <c r="L209" s="402"/>
      <c r="M209" s="5"/>
      <c r="N209" s="5"/>
      <c r="O209" s="5"/>
    </row>
    <row r="210" spans="2:15" s="2" customFormat="1" ht="50.25" customHeight="1" x14ac:dyDescent="0.25">
      <c r="B210" s="11"/>
      <c r="C210" s="11"/>
      <c r="D210" s="11"/>
      <c r="E210" s="11"/>
      <c r="F210" s="11"/>
      <c r="H210" s="11"/>
      <c r="I210" s="5"/>
      <c r="J210" s="5"/>
      <c r="K210" s="402"/>
      <c r="L210" s="402"/>
      <c r="M210" s="5"/>
      <c r="N210" s="5"/>
      <c r="O210" s="5"/>
    </row>
    <row r="211" spans="2:15" s="2" customFormat="1" ht="50.25" customHeight="1" x14ac:dyDescent="0.25">
      <c r="B211" s="11"/>
      <c r="C211" s="11"/>
      <c r="D211" s="11"/>
      <c r="E211" s="11"/>
      <c r="F211" s="11"/>
      <c r="H211" s="11"/>
      <c r="I211" s="5"/>
      <c r="J211" s="5"/>
      <c r="K211" s="402"/>
      <c r="L211" s="402"/>
      <c r="M211" s="5"/>
      <c r="N211" s="5"/>
      <c r="O211" s="5"/>
    </row>
    <row r="212" spans="2:15" s="2" customFormat="1" ht="50.25" customHeight="1" x14ac:dyDescent="0.25">
      <c r="B212" s="11"/>
      <c r="C212" s="11"/>
      <c r="D212" s="11"/>
      <c r="E212" s="11"/>
      <c r="F212" s="11"/>
      <c r="H212" s="11"/>
      <c r="I212" s="5"/>
      <c r="J212" s="5"/>
      <c r="K212" s="402"/>
      <c r="L212" s="402"/>
      <c r="M212" s="5"/>
      <c r="N212" s="5"/>
      <c r="O212" s="5"/>
    </row>
    <row r="213" spans="2:15" s="2" customFormat="1" ht="50.25" customHeight="1" x14ac:dyDescent="0.25">
      <c r="B213" s="11"/>
      <c r="C213" s="11"/>
      <c r="D213" s="11"/>
      <c r="E213" s="11"/>
      <c r="F213" s="11"/>
      <c r="H213" s="11"/>
      <c r="I213" s="5"/>
      <c r="J213" s="5"/>
      <c r="K213" s="402"/>
      <c r="L213" s="402"/>
      <c r="M213" s="5"/>
      <c r="N213" s="5"/>
      <c r="O213" s="5"/>
    </row>
    <row r="214" spans="2:15" s="2" customFormat="1" ht="50.25" customHeight="1" x14ac:dyDescent="0.25">
      <c r="B214" s="11"/>
      <c r="C214" s="11"/>
      <c r="D214" s="11"/>
      <c r="E214" s="11"/>
      <c r="F214" s="11"/>
      <c r="H214" s="11"/>
      <c r="I214" s="5"/>
      <c r="J214" s="5"/>
      <c r="K214" s="402"/>
      <c r="L214" s="402"/>
      <c r="M214" s="5"/>
      <c r="N214" s="5"/>
      <c r="O214" s="5"/>
    </row>
    <row r="215" spans="2:15" s="2" customFormat="1" ht="50.25" customHeight="1" x14ac:dyDescent="0.25">
      <c r="B215" s="11"/>
      <c r="C215" s="11"/>
      <c r="D215" s="11"/>
      <c r="E215" s="11"/>
      <c r="F215" s="11"/>
      <c r="H215" s="11"/>
      <c r="I215" s="5"/>
      <c r="J215" s="5"/>
      <c r="K215" s="402"/>
      <c r="L215" s="402"/>
      <c r="M215" s="5"/>
      <c r="N215" s="5"/>
      <c r="O215" s="5"/>
    </row>
    <row r="216" spans="2:15" s="2" customFormat="1" ht="50.25" customHeight="1" x14ac:dyDescent="0.25">
      <c r="B216" s="11"/>
      <c r="C216" s="11"/>
      <c r="D216" s="11"/>
      <c r="E216" s="11"/>
      <c r="F216" s="11"/>
      <c r="H216" s="11"/>
      <c r="I216" s="5"/>
      <c r="J216" s="5"/>
      <c r="K216" s="402"/>
      <c r="L216" s="402"/>
      <c r="M216" s="5"/>
      <c r="N216" s="5"/>
      <c r="O216" s="5"/>
    </row>
    <row r="217" spans="2:15" s="2" customFormat="1" ht="50.25" customHeight="1" x14ac:dyDescent="0.25">
      <c r="B217" s="11"/>
      <c r="C217" s="11"/>
      <c r="D217" s="11"/>
      <c r="E217" s="11"/>
      <c r="F217" s="11"/>
      <c r="H217" s="11"/>
      <c r="I217" s="5"/>
      <c r="J217" s="5"/>
      <c r="K217" s="402"/>
      <c r="L217" s="402"/>
      <c r="M217" s="5"/>
      <c r="N217" s="5"/>
      <c r="O217" s="5"/>
    </row>
    <row r="218" spans="2:15" s="2" customFormat="1" ht="50.25" customHeight="1" x14ac:dyDescent="0.25">
      <c r="B218" s="11"/>
      <c r="C218" s="11"/>
      <c r="D218" s="11"/>
      <c r="E218" s="11"/>
      <c r="F218" s="11"/>
      <c r="H218" s="11"/>
      <c r="I218" s="5"/>
      <c r="J218" s="5"/>
      <c r="K218" s="402"/>
      <c r="L218" s="402"/>
      <c r="M218" s="5"/>
      <c r="N218" s="5"/>
      <c r="O218" s="5"/>
    </row>
    <row r="219" spans="2:15" s="2" customFormat="1" ht="50.25" customHeight="1" x14ac:dyDescent="0.25">
      <c r="B219" s="11"/>
      <c r="C219" s="11"/>
      <c r="D219" s="11"/>
      <c r="E219" s="11"/>
      <c r="F219" s="11"/>
      <c r="H219" s="11"/>
      <c r="I219" s="5"/>
      <c r="J219" s="5"/>
      <c r="K219" s="402"/>
      <c r="L219" s="402"/>
      <c r="M219" s="5"/>
      <c r="N219" s="5"/>
      <c r="O219" s="5"/>
    </row>
    <row r="220" spans="2:15" s="2" customFormat="1" ht="50.25" customHeight="1" x14ac:dyDescent="0.25">
      <c r="B220" s="11"/>
      <c r="C220" s="11"/>
      <c r="D220" s="11"/>
      <c r="E220" s="11"/>
      <c r="F220" s="11"/>
      <c r="H220" s="11"/>
      <c r="I220" s="5"/>
      <c r="J220" s="5"/>
      <c r="K220" s="402"/>
      <c r="L220" s="402"/>
      <c r="M220" s="5"/>
      <c r="N220" s="5"/>
      <c r="O220" s="5"/>
    </row>
    <row r="221" spans="2:15" s="2" customFormat="1" ht="50.25" customHeight="1" x14ac:dyDescent="0.25">
      <c r="B221" s="11"/>
      <c r="C221" s="11"/>
      <c r="D221" s="11"/>
      <c r="E221" s="11"/>
      <c r="F221" s="11"/>
      <c r="H221" s="11"/>
      <c r="I221" s="5"/>
      <c r="J221" s="5"/>
      <c r="K221" s="402"/>
      <c r="L221" s="402"/>
      <c r="M221" s="5"/>
      <c r="N221" s="5"/>
      <c r="O221" s="5"/>
    </row>
    <row r="222" spans="2:15" s="2" customFormat="1" ht="50.25" customHeight="1" x14ac:dyDescent="0.25">
      <c r="B222" s="11"/>
      <c r="C222" s="11"/>
      <c r="D222" s="11"/>
      <c r="E222" s="11"/>
      <c r="F222" s="11"/>
      <c r="H222" s="11"/>
      <c r="I222" s="5"/>
      <c r="J222" s="5"/>
      <c r="K222" s="402"/>
      <c r="L222" s="402"/>
      <c r="M222" s="5"/>
      <c r="N222" s="5"/>
      <c r="O222" s="5"/>
    </row>
    <row r="223" spans="2:15" s="2" customFormat="1" ht="50.25" customHeight="1" x14ac:dyDescent="0.25">
      <c r="B223" s="11"/>
      <c r="C223" s="11"/>
      <c r="D223" s="11"/>
      <c r="E223" s="11"/>
      <c r="F223" s="11"/>
      <c r="H223" s="11"/>
      <c r="I223" s="5"/>
      <c r="J223" s="5"/>
      <c r="K223" s="402"/>
      <c r="L223" s="402"/>
      <c r="M223" s="5"/>
      <c r="N223" s="5"/>
      <c r="O223" s="5"/>
    </row>
    <row r="224" spans="2:15" s="2" customFormat="1" ht="50.25" customHeight="1" x14ac:dyDescent="0.25">
      <c r="B224" s="11"/>
      <c r="C224" s="11"/>
      <c r="D224" s="11"/>
      <c r="E224" s="11"/>
      <c r="F224" s="11"/>
      <c r="H224" s="11"/>
      <c r="I224" s="5"/>
      <c r="J224" s="5"/>
      <c r="K224" s="402"/>
      <c r="L224" s="402"/>
      <c r="M224" s="5"/>
      <c r="N224" s="5"/>
      <c r="O224" s="5"/>
    </row>
    <row r="225" spans="2:15" s="2" customFormat="1" ht="50.25" customHeight="1" x14ac:dyDescent="0.25">
      <c r="B225" s="11"/>
      <c r="C225" s="11"/>
      <c r="D225" s="11"/>
      <c r="E225" s="11"/>
      <c r="F225" s="11"/>
      <c r="H225" s="11"/>
      <c r="I225" s="5"/>
      <c r="J225" s="5"/>
      <c r="K225" s="402"/>
      <c r="L225" s="402"/>
      <c r="M225" s="5"/>
      <c r="N225" s="5"/>
      <c r="O225" s="5"/>
    </row>
    <row r="226" spans="2:15" s="2" customFormat="1" ht="50.25" customHeight="1" x14ac:dyDescent="0.25">
      <c r="B226" s="11"/>
      <c r="C226" s="11"/>
      <c r="D226" s="11"/>
      <c r="E226" s="11"/>
      <c r="F226" s="11"/>
      <c r="H226" s="11"/>
      <c r="I226" s="5"/>
      <c r="J226" s="5"/>
      <c r="K226" s="402"/>
      <c r="L226" s="402"/>
      <c r="M226" s="5"/>
      <c r="N226" s="5"/>
      <c r="O226" s="5"/>
    </row>
    <row r="227" spans="2:15" s="2" customFormat="1" ht="50.25" customHeight="1" x14ac:dyDescent="0.25">
      <c r="B227" s="11"/>
      <c r="C227" s="11"/>
      <c r="D227" s="11"/>
      <c r="E227" s="11"/>
      <c r="F227" s="11"/>
      <c r="H227" s="11"/>
      <c r="I227" s="5"/>
      <c r="J227" s="5"/>
      <c r="K227" s="402"/>
      <c r="L227" s="402"/>
      <c r="M227" s="5"/>
      <c r="N227" s="5"/>
      <c r="O227" s="5"/>
    </row>
    <row r="228" spans="2:15" s="2" customFormat="1" ht="50.25" customHeight="1" x14ac:dyDescent="0.25">
      <c r="B228" s="11"/>
      <c r="C228" s="11"/>
      <c r="D228" s="11"/>
      <c r="E228" s="11"/>
      <c r="F228" s="11"/>
      <c r="H228" s="11"/>
      <c r="I228" s="5"/>
      <c r="J228" s="5"/>
      <c r="K228" s="402"/>
      <c r="L228" s="402"/>
      <c r="M228" s="5"/>
      <c r="N228" s="5"/>
      <c r="O228" s="5"/>
    </row>
    <row r="229" spans="2:15" s="2" customFormat="1" ht="50.25" customHeight="1" x14ac:dyDescent="0.25">
      <c r="B229" s="11"/>
      <c r="C229" s="11"/>
      <c r="D229" s="11"/>
      <c r="E229" s="11"/>
      <c r="F229" s="11"/>
      <c r="H229" s="11"/>
      <c r="I229" s="5"/>
      <c r="J229" s="5"/>
      <c r="K229" s="402"/>
      <c r="L229" s="402"/>
      <c r="M229" s="5"/>
      <c r="N229" s="5"/>
      <c r="O229" s="5"/>
    </row>
    <row r="230" spans="2:15" s="2" customFormat="1" ht="50.25" customHeight="1" x14ac:dyDescent="0.25">
      <c r="B230" s="11"/>
      <c r="C230" s="11"/>
      <c r="D230" s="11"/>
      <c r="E230" s="11"/>
      <c r="F230" s="11"/>
      <c r="H230" s="11"/>
      <c r="I230" s="5"/>
      <c r="J230" s="5"/>
      <c r="K230" s="402"/>
      <c r="L230" s="402"/>
      <c r="M230" s="5"/>
      <c r="N230" s="5"/>
      <c r="O230" s="5"/>
    </row>
    <row r="231" spans="2:15" s="2" customFormat="1" ht="50.25" customHeight="1" x14ac:dyDescent="0.25">
      <c r="B231" s="11"/>
      <c r="C231" s="11"/>
      <c r="D231" s="11"/>
      <c r="E231" s="11"/>
      <c r="F231" s="11"/>
      <c r="H231" s="11"/>
      <c r="I231" s="5"/>
      <c r="J231" s="5"/>
      <c r="K231" s="402"/>
      <c r="L231" s="402"/>
      <c r="M231" s="5"/>
      <c r="N231" s="5"/>
      <c r="O231" s="5"/>
    </row>
    <row r="232" spans="2:15" s="2" customFormat="1" ht="50.25" customHeight="1" x14ac:dyDescent="0.25">
      <c r="B232" s="11"/>
      <c r="C232" s="11"/>
      <c r="D232" s="11"/>
      <c r="E232" s="11"/>
      <c r="F232" s="11"/>
      <c r="H232" s="11"/>
      <c r="I232" s="5"/>
      <c r="J232" s="5"/>
      <c r="K232" s="402"/>
      <c r="L232" s="402"/>
      <c r="M232" s="5"/>
      <c r="N232" s="5"/>
      <c r="O232" s="5"/>
    </row>
    <row r="233" spans="2:15" s="2" customFormat="1" ht="50.25" customHeight="1" x14ac:dyDescent="0.25">
      <c r="B233" s="11"/>
      <c r="C233" s="11"/>
      <c r="D233" s="11"/>
      <c r="E233" s="11"/>
      <c r="F233" s="11"/>
      <c r="H233" s="11"/>
      <c r="I233" s="5"/>
      <c r="J233" s="5"/>
      <c r="K233" s="402"/>
      <c r="L233" s="402"/>
      <c r="M233" s="5"/>
      <c r="N233" s="5"/>
      <c r="O233" s="5"/>
    </row>
    <row r="234" spans="2:15" s="2" customFormat="1" ht="50.25" customHeight="1" x14ac:dyDescent="0.25">
      <c r="B234" s="11"/>
      <c r="C234" s="11"/>
      <c r="D234" s="11"/>
      <c r="E234" s="11"/>
      <c r="F234" s="11"/>
      <c r="H234" s="11"/>
      <c r="I234" s="5"/>
      <c r="J234" s="5"/>
      <c r="K234" s="402"/>
      <c r="L234" s="402"/>
      <c r="M234" s="5"/>
      <c r="N234" s="5"/>
      <c r="O234" s="5"/>
    </row>
    <row r="235" spans="2:15" s="2" customFormat="1" ht="50.25" customHeight="1" x14ac:dyDescent="0.25">
      <c r="B235" s="11"/>
      <c r="C235" s="11"/>
      <c r="D235" s="11"/>
      <c r="E235" s="11"/>
      <c r="F235" s="11"/>
      <c r="H235" s="11"/>
      <c r="I235" s="5"/>
      <c r="J235" s="5"/>
      <c r="K235" s="402"/>
      <c r="L235" s="402"/>
      <c r="M235" s="5"/>
      <c r="N235" s="5"/>
      <c r="O235" s="5"/>
    </row>
    <row r="236" spans="2:15" s="2" customFormat="1" ht="50.25" customHeight="1" x14ac:dyDescent="0.25">
      <c r="B236" s="11"/>
      <c r="C236" s="11"/>
      <c r="D236" s="11"/>
      <c r="E236" s="11"/>
      <c r="F236" s="11"/>
      <c r="H236" s="11"/>
      <c r="I236" s="5"/>
      <c r="J236" s="5"/>
      <c r="K236" s="402"/>
      <c r="L236" s="402"/>
      <c r="M236" s="5"/>
      <c r="N236" s="5"/>
      <c r="O236" s="5"/>
    </row>
    <row r="237" spans="2:15" s="2" customFormat="1" ht="50.25" customHeight="1" x14ac:dyDescent="0.25">
      <c r="B237" s="11"/>
      <c r="C237" s="11"/>
      <c r="D237" s="11"/>
      <c r="E237" s="11"/>
      <c r="F237" s="11"/>
      <c r="H237" s="11"/>
      <c r="I237" s="5"/>
      <c r="J237" s="5"/>
      <c r="K237" s="402"/>
      <c r="L237" s="402"/>
      <c r="M237" s="5"/>
      <c r="N237" s="5"/>
      <c r="O237" s="5"/>
    </row>
    <row r="238" spans="2:15" s="2" customFormat="1" ht="50.25" customHeight="1" x14ac:dyDescent="0.25">
      <c r="B238" s="11"/>
      <c r="C238" s="11"/>
      <c r="D238" s="11"/>
      <c r="E238" s="11"/>
      <c r="F238" s="11"/>
      <c r="H238" s="11"/>
      <c r="I238" s="5"/>
      <c r="J238" s="5"/>
      <c r="K238" s="402"/>
      <c r="L238" s="402"/>
      <c r="M238" s="5"/>
      <c r="N238" s="5"/>
      <c r="O238" s="5"/>
    </row>
    <row r="239" spans="2:15" s="2" customFormat="1" ht="50.25" customHeight="1" x14ac:dyDescent="0.25">
      <c r="B239" s="11"/>
      <c r="C239" s="11"/>
      <c r="D239" s="11"/>
      <c r="E239" s="11"/>
      <c r="F239" s="11"/>
      <c r="H239" s="11"/>
      <c r="I239" s="5"/>
      <c r="J239" s="5"/>
      <c r="K239" s="402"/>
      <c r="L239" s="402"/>
      <c r="M239" s="5"/>
      <c r="N239" s="5"/>
      <c r="O239" s="5"/>
    </row>
    <row r="240" spans="2:15" s="2" customFormat="1" ht="50.25" customHeight="1" x14ac:dyDescent="0.25">
      <c r="B240" s="11"/>
      <c r="C240" s="11"/>
      <c r="D240" s="11"/>
      <c r="E240" s="11"/>
      <c r="F240" s="11"/>
      <c r="H240" s="11"/>
      <c r="I240" s="5"/>
      <c r="J240" s="5"/>
      <c r="K240" s="402"/>
      <c r="L240" s="402"/>
      <c r="M240" s="5"/>
      <c r="N240" s="5"/>
      <c r="O240" s="5"/>
    </row>
    <row r="241" spans="2:15" s="2" customFormat="1" ht="50.25" customHeight="1" x14ac:dyDescent="0.25">
      <c r="B241" s="11"/>
      <c r="C241" s="11"/>
      <c r="D241" s="11"/>
      <c r="E241" s="11"/>
      <c r="F241" s="11"/>
      <c r="H241" s="11"/>
      <c r="I241" s="5"/>
      <c r="J241" s="5"/>
      <c r="K241" s="402"/>
      <c r="L241" s="402"/>
      <c r="M241" s="5"/>
      <c r="N241" s="5"/>
      <c r="O241" s="5"/>
    </row>
    <row r="242" spans="2:15" s="2" customFormat="1" ht="50.25" customHeight="1" x14ac:dyDescent="0.25">
      <c r="B242" s="11"/>
      <c r="C242" s="11"/>
      <c r="D242" s="11"/>
      <c r="E242" s="11"/>
      <c r="F242" s="11"/>
      <c r="H242" s="11"/>
      <c r="I242" s="5"/>
      <c r="J242" s="5"/>
      <c r="K242" s="402"/>
      <c r="L242" s="402"/>
      <c r="M242" s="5"/>
      <c r="N242" s="5"/>
      <c r="O242" s="5"/>
    </row>
    <row r="243" spans="2:15" s="2" customFormat="1" ht="50.25" customHeight="1" x14ac:dyDescent="0.25">
      <c r="B243" s="11"/>
      <c r="C243" s="11"/>
      <c r="D243" s="11"/>
      <c r="E243" s="11"/>
      <c r="F243" s="11"/>
      <c r="H243" s="11"/>
      <c r="I243" s="5"/>
      <c r="J243" s="5"/>
      <c r="K243" s="402"/>
      <c r="L243" s="402"/>
      <c r="M243" s="5"/>
      <c r="N243" s="5"/>
      <c r="O243" s="5"/>
    </row>
    <row r="244" spans="2:15" s="2" customFormat="1" ht="50.25" customHeight="1" x14ac:dyDescent="0.25">
      <c r="B244" s="11"/>
      <c r="C244" s="11"/>
      <c r="D244" s="11"/>
      <c r="E244" s="11"/>
      <c r="F244" s="11"/>
      <c r="H244" s="11"/>
      <c r="I244" s="5"/>
      <c r="J244" s="5"/>
      <c r="K244" s="402"/>
      <c r="L244" s="402"/>
      <c r="M244" s="5"/>
      <c r="N244" s="5"/>
      <c r="O244" s="5"/>
    </row>
    <row r="245" spans="2:15" s="2" customFormat="1" ht="50.25" customHeight="1" x14ac:dyDescent="0.25">
      <c r="B245" s="11"/>
      <c r="C245" s="11"/>
      <c r="D245" s="11"/>
      <c r="E245" s="11"/>
      <c r="F245" s="11"/>
      <c r="H245" s="11"/>
      <c r="I245" s="5"/>
      <c r="J245" s="5"/>
      <c r="K245" s="402"/>
      <c r="L245" s="402"/>
      <c r="M245" s="5"/>
      <c r="N245" s="5"/>
      <c r="O245" s="5"/>
    </row>
    <row r="246" spans="2:15" s="2" customFormat="1" ht="50.25" customHeight="1" x14ac:dyDescent="0.25">
      <c r="B246" s="11"/>
      <c r="C246" s="11"/>
      <c r="D246" s="11"/>
      <c r="E246" s="11"/>
      <c r="F246" s="11"/>
      <c r="H246" s="11"/>
      <c r="I246" s="5"/>
      <c r="J246" s="5"/>
      <c r="K246" s="402"/>
      <c r="L246" s="402"/>
      <c r="M246" s="5"/>
      <c r="N246" s="5"/>
      <c r="O246" s="5"/>
    </row>
    <row r="247" spans="2:15" s="2" customFormat="1" ht="50.25" customHeight="1" x14ac:dyDescent="0.25">
      <c r="B247" s="11"/>
      <c r="C247" s="11"/>
      <c r="D247" s="11"/>
      <c r="E247" s="11"/>
      <c r="F247" s="11"/>
      <c r="H247" s="11"/>
      <c r="I247" s="5"/>
      <c r="J247" s="5"/>
      <c r="K247" s="402"/>
      <c r="L247" s="402"/>
      <c r="M247" s="5"/>
      <c r="N247" s="5"/>
      <c r="O247" s="5"/>
    </row>
    <row r="248" spans="2:15" s="2" customFormat="1" ht="50.25" customHeight="1" x14ac:dyDescent="0.25">
      <c r="B248" s="11"/>
      <c r="C248" s="11"/>
      <c r="D248" s="11"/>
      <c r="E248" s="11"/>
      <c r="F248" s="11"/>
      <c r="H248" s="11"/>
      <c r="I248" s="5"/>
      <c r="J248" s="5"/>
      <c r="K248" s="402"/>
      <c r="L248" s="402"/>
      <c r="M248" s="5"/>
      <c r="N248" s="5"/>
      <c r="O248" s="5"/>
    </row>
    <row r="249" spans="2:15" s="2" customFormat="1" ht="50.25" customHeight="1" x14ac:dyDescent="0.25">
      <c r="B249" s="11"/>
      <c r="C249" s="11"/>
      <c r="D249" s="11"/>
      <c r="E249" s="11"/>
      <c r="F249" s="11"/>
      <c r="H249" s="11"/>
      <c r="I249" s="5"/>
      <c r="J249" s="5"/>
      <c r="K249" s="402"/>
      <c r="L249" s="402"/>
      <c r="M249" s="5"/>
      <c r="N249" s="5"/>
      <c r="O249" s="5"/>
    </row>
    <row r="250" spans="2:15" s="2" customFormat="1" ht="50.25" customHeight="1" x14ac:dyDescent="0.25">
      <c r="B250" s="11"/>
      <c r="C250" s="11"/>
      <c r="D250" s="11"/>
      <c r="E250" s="11"/>
      <c r="F250" s="11"/>
      <c r="H250" s="11"/>
      <c r="I250" s="5"/>
      <c r="J250" s="5"/>
      <c r="K250" s="402"/>
      <c r="L250" s="402"/>
      <c r="M250" s="5"/>
      <c r="N250" s="5"/>
      <c r="O250" s="5"/>
    </row>
    <row r="251" spans="2:15" s="2" customFormat="1" ht="50.25" customHeight="1" x14ac:dyDescent="0.25">
      <c r="B251" s="11"/>
      <c r="C251" s="11"/>
      <c r="D251" s="11"/>
      <c r="E251" s="11"/>
      <c r="F251" s="11"/>
      <c r="H251" s="11"/>
      <c r="I251" s="5"/>
      <c r="J251" s="5"/>
      <c r="K251" s="402"/>
      <c r="L251" s="402"/>
      <c r="M251" s="5"/>
      <c r="N251" s="5"/>
      <c r="O251" s="5"/>
    </row>
    <row r="252" spans="2:15" s="2" customFormat="1" ht="50.25" customHeight="1" x14ac:dyDescent="0.25">
      <c r="B252" s="11"/>
      <c r="C252" s="11"/>
      <c r="D252" s="11"/>
      <c r="E252" s="11"/>
      <c r="F252" s="11"/>
      <c r="H252" s="11"/>
      <c r="I252" s="5"/>
      <c r="J252" s="5"/>
      <c r="K252" s="402"/>
      <c r="L252" s="402"/>
      <c r="M252" s="5"/>
      <c r="N252" s="5"/>
      <c r="O252" s="5"/>
    </row>
    <row r="253" spans="2:15" s="2" customFormat="1" ht="50.25" customHeight="1" x14ac:dyDescent="0.25">
      <c r="B253" s="11"/>
      <c r="C253" s="11"/>
      <c r="D253" s="11"/>
      <c r="E253" s="11"/>
      <c r="F253" s="11"/>
      <c r="H253" s="11"/>
      <c r="I253" s="5"/>
      <c r="J253" s="5"/>
      <c r="K253" s="402"/>
      <c r="L253" s="402"/>
      <c r="M253" s="5"/>
      <c r="N253" s="5"/>
      <c r="O253" s="5"/>
    </row>
    <row r="254" spans="2:15" s="2" customFormat="1" ht="50.25" customHeight="1" x14ac:dyDescent="0.25">
      <c r="B254" s="11"/>
      <c r="C254" s="11"/>
      <c r="D254" s="11"/>
      <c r="E254" s="11"/>
      <c r="F254" s="11"/>
      <c r="H254" s="11"/>
      <c r="I254" s="5"/>
      <c r="J254" s="5"/>
      <c r="K254" s="402"/>
      <c r="L254" s="402"/>
      <c r="M254" s="5"/>
      <c r="N254" s="5"/>
      <c r="O254" s="5"/>
    </row>
    <row r="255" spans="2:15" s="2" customFormat="1" ht="50.25" customHeight="1" x14ac:dyDescent="0.25">
      <c r="B255" s="11"/>
      <c r="C255" s="11"/>
      <c r="D255" s="11"/>
      <c r="E255" s="11"/>
      <c r="F255" s="11"/>
      <c r="H255" s="11"/>
      <c r="I255" s="5"/>
      <c r="J255" s="5"/>
      <c r="K255" s="402"/>
      <c r="L255" s="402"/>
      <c r="M255" s="5"/>
      <c r="N255" s="5"/>
      <c r="O255" s="5"/>
    </row>
    <row r="256" spans="2:15" s="2" customFormat="1" ht="50.25" customHeight="1" x14ac:dyDescent="0.25">
      <c r="B256" s="11"/>
      <c r="C256" s="11"/>
      <c r="D256" s="11"/>
      <c r="E256" s="11"/>
      <c r="F256" s="11"/>
      <c r="H256" s="11"/>
      <c r="I256" s="5"/>
      <c r="J256" s="5"/>
      <c r="K256" s="402"/>
      <c r="L256" s="402"/>
      <c r="M256" s="5"/>
      <c r="N256" s="5"/>
      <c r="O256" s="5"/>
    </row>
    <row r="257" spans="2:15" s="2" customFormat="1" ht="50.25" customHeight="1" x14ac:dyDescent="0.25">
      <c r="B257" s="11"/>
      <c r="C257" s="11"/>
      <c r="D257" s="11"/>
      <c r="E257" s="11"/>
      <c r="F257" s="11"/>
      <c r="H257" s="11"/>
      <c r="I257" s="5"/>
      <c r="J257" s="5"/>
      <c r="K257" s="402"/>
      <c r="L257" s="402"/>
      <c r="M257" s="5"/>
      <c r="N257" s="5"/>
      <c r="O257" s="5"/>
    </row>
    <row r="258" spans="2:15" s="2" customFormat="1" ht="50.25" customHeight="1" x14ac:dyDescent="0.25">
      <c r="B258" s="11"/>
      <c r="C258" s="11"/>
      <c r="D258" s="11"/>
      <c r="E258" s="11"/>
      <c r="F258" s="11"/>
      <c r="H258" s="11"/>
      <c r="I258" s="5"/>
      <c r="J258" s="5"/>
      <c r="K258" s="402"/>
      <c r="L258" s="402"/>
      <c r="M258" s="5"/>
      <c r="N258" s="5"/>
      <c r="O258" s="5"/>
    </row>
    <row r="259" spans="2:15" s="2" customFormat="1" ht="50.25" customHeight="1" x14ac:dyDescent="0.25">
      <c r="B259" s="11"/>
      <c r="C259" s="11"/>
      <c r="D259" s="11"/>
      <c r="E259" s="11"/>
      <c r="F259" s="11"/>
      <c r="H259" s="11"/>
      <c r="I259" s="5"/>
      <c r="J259" s="5"/>
      <c r="K259" s="402"/>
      <c r="L259" s="402"/>
      <c r="M259" s="5"/>
      <c r="N259" s="5"/>
      <c r="O259" s="5"/>
    </row>
    <row r="260" spans="2:15" s="2" customFormat="1" ht="50.25" customHeight="1" x14ac:dyDescent="0.25">
      <c r="B260" s="11"/>
      <c r="C260" s="11"/>
      <c r="D260" s="11"/>
      <c r="E260" s="11"/>
      <c r="F260" s="11"/>
      <c r="H260" s="11"/>
      <c r="I260" s="5"/>
      <c r="J260" s="5"/>
      <c r="K260" s="402"/>
      <c r="L260" s="402"/>
      <c r="M260" s="5"/>
      <c r="N260" s="5"/>
      <c r="O260" s="5"/>
    </row>
    <row r="261" spans="2:15" s="2" customFormat="1" ht="50.25" customHeight="1" x14ac:dyDescent="0.25">
      <c r="B261" s="11"/>
      <c r="C261" s="11"/>
      <c r="D261" s="11"/>
      <c r="E261" s="11"/>
      <c r="F261" s="11"/>
      <c r="H261" s="11"/>
      <c r="I261" s="5"/>
      <c r="J261" s="5"/>
      <c r="K261" s="402"/>
      <c r="L261" s="402"/>
      <c r="M261" s="5"/>
      <c r="N261" s="5"/>
      <c r="O261" s="5"/>
    </row>
    <row r="262" spans="2:15" s="2" customFormat="1" ht="50.25" customHeight="1" x14ac:dyDescent="0.25">
      <c r="B262" s="11"/>
      <c r="C262" s="11"/>
      <c r="D262" s="11"/>
      <c r="E262" s="11"/>
      <c r="F262" s="11"/>
      <c r="H262" s="11"/>
      <c r="I262" s="5"/>
      <c r="J262" s="5"/>
      <c r="K262" s="402"/>
      <c r="L262" s="402"/>
      <c r="M262" s="5"/>
      <c r="N262" s="5"/>
      <c r="O262" s="5"/>
    </row>
    <row r="263" spans="2:15" s="2" customFormat="1" ht="50.25" customHeight="1" x14ac:dyDescent="0.25">
      <c r="B263" s="11"/>
      <c r="C263" s="11"/>
      <c r="D263" s="11"/>
      <c r="E263" s="11"/>
      <c r="F263" s="11"/>
      <c r="H263" s="11"/>
      <c r="I263" s="5"/>
      <c r="J263" s="5"/>
      <c r="K263" s="402"/>
      <c r="L263" s="402"/>
      <c r="M263" s="5"/>
      <c r="N263" s="5"/>
      <c r="O263" s="5"/>
    </row>
    <row r="264" spans="2:15" s="2" customFormat="1" ht="50.25" customHeight="1" x14ac:dyDescent="0.25">
      <c r="B264" s="11"/>
      <c r="C264" s="11"/>
      <c r="D264" s="11"/>
      <c r="E264" s="11"/>
      <c r="F264" s="11"/>
      <c r="H264" s="11"/>
      <c r="I264" s="5"/>
      <c r="J264" s="5"/>
      <c r="K264" s="402"/>
      <c r="L264" s="402"/>
      <c r="M264" s="5"/>
      <c r="N264" s="5"/>
      <c r="O264" s="5"/>
    </row>
    <row r="265" spans="2:15" s="2" customFormat="1" ht="50.25" customHeight="1" x14ac:dyDescent="0.25">
      <c r="B265" s="11"/>
      <c r="C265" s="11"/>
      <c r="D265" s="11"/>
      <c r="E265" s="11"/>
      <c r="F265" s="11"/>
      <c r="H265" s="11"/>
      <c r="I265" s="5"/>
      <c r="J265" s="5"/>
      <c r="K265" s="402"/>
      <c r="L265" s="402"/>
      <c r="M265" s="5"/>
      <c r="N265" s="5"/>
      <c r="O265" s="5"/>
    </row>
    <row r="266" spans="2:15" s="2" customFormat="1" ht="50.25" customHeight="1" x14ac:dyDescent="0.25">
      <c r="B266" s="11"/>
      <c r="C266" s="11"/>
      <c r="D266" s="11"/>
      <c r="E266" s="11"/>
      <c r="F266" s="11"/>
      <c r="H266" s="11"/>
      <c r="I266" s="5"/>
      <c r="J266" s="5"/>
      <c r="K266" s="402"/>
      <c r="L266" s="402"/>
      <c r="M266" s="5"/>
      <c r="N266" s="5"/>
      <c r="O266" s="5"/>
    </row>
    <row r="267" spans="2:15" s="2" customFormat="1" ht="50.25" customHeight="1" x14ac:dyDescent="0.25">
      <c r="B267" s="11"/>
      <c r="C267" s="11"/>
      <c r="D267" s="11"/>
      <c r="E267" s="11"/>
      <c r="F267" s="11"/>
      <c r="H267" s="11"/>
      <c r="I267" s="5"/>
      <c r="J267" s="5"/>
      <c r="K267" s="402"/>
      <c r="L267" s="402"/>
      <c r="M267" s="5"/>
      <c r="N267" s="5"/>
      <c r="O267" s="5"/>
    </row>
    <row r="268" spans="2:15" s="2" customFormat="1" ht="50.25" customHeight="1" x14ac:dyDescent="0.25">
      <c r="B268" s="11"/>
      <c r="C268" s="11"/>
      <c r="D268" s="11"/>
      <c r="E268" s="11"/>
      <c r="F268" s="11"/>
      <c r="H268" s="11"/>
      <c r="I268" s="5"/>
      <c r="J268" s="5"/>
      <c r="K268" s="402"/>
      <c r="L268" s="402"/>
      <c r="M268" s="5"/>
      <c r="N268" s="5"/>
      <c r="O268" s="5"/>
    </row>
    <row r="269" spans="2:15" s="2" customFormat="1" ht="50.25" customHeight="1" x14ac:dyDescent="0.25">
      <c r="B269" s="11"/>
      <c r="C269" s="11"/>
      <c r="D269" s="11"/>
      <c r="E269" s="11"/>
      <c r="F269" s="11"/>
      <c r="H269" s="11"/>
      <c r="I269" s="5"/>
      <c r="J269" s="5"/>
      <c r="K269" s="402"/>
      <c r="L269" s="402"/>
      <c r="M269" s="5"/>
      <c r="N269" s="5"/>
      <c r="O269" s="5"/>
    </row>
    <row r="270" spans="2:15" s="2" customFormat="1" ht="50.25" customHeight="1" x14ac:dyDescent="0.25">
      <c r="B270" s="11"/>
      <c r="C270" s="11"/>
      <c r="D270" s="11"/>
      <c r="E270" s="11"/>
      <c r="F270" s="11"/>
      <c r="H270" s="11"/>
      <c r="I270" s="5"/>
      <c r="J270" s="5"/>
      <c r="K270" s="402"/>
      <c r="L270" s="402"/>
      <c r="M270" s="5"/>
      <c r="N270" s="5"/>
      <c r="O270" s="5"/>
    </row>
    <row r="271" spans="2:15" s="2" customFormat="1" ht="50.25" customHeight="1" x14ac:dyDescent="0.25">
      <c r="B271" s="11"/>
      <c r="C271" s="11"/>
      <c r="D271" s="11"/>
      <c r="E271" s="11"/>
      <c r="F271" s="11"/>
      <c r="H271" s="11"/>
      <c r="I271" s="5"/>
      <c r="J271" s="5"/>
      <c r="K271" s="402"/>
      <c r="L271" s="402"/>
      <c r="M271" s="5"/>
      <c r="N271" s="5"/>
      <c r="O271" s="5"/>
    </row>
    <row r="272" spans="2:15" s="2" customFormat="1" ht="50.25" customHeight="1" x14ac:dyDescent="0.25">
      <c r="B272" s="11"/>
      <c r="C272" s="11"/>
      <c r="D272" s="11"/>
      <c r="E272" s="11"/>
      <c r="F272" s="11"/>
      <c r="H272" s="11"/>
      <c r="I272" s="5"/>
      <c r="J272" s="5"/>
      <c r="K272" s="402"/>
      <c r="L272" s="402"/>
      <c r="M272" s="5"/>
      <c r="N272" s="5"/>
      <c r="O272" s="5"/>
    </row>
    <row r="273" spans="2:15" s="2" customFormat="1" ht="50.25" customHeight="1" x14ac:dyDescent="0.25">
      <c r="B273" s="11"/>
      <c r="C273" s="11"/>
      <c r="D273" s="11"/>
      <c r="E273" s="11"/>
      <c r="F273" s="11"/>
      <c r="H273" s="11"/>
      <c r="I273" s="5"/>
      <c r="J273" s="5"/>
      <c r="K273" s="402"/>
      <c r="L273" s="402"/>
      <c r="M273" s="5"/>
      <c r="N273" s="5"/>
      <c r="O273" s="5"/>
    </row>
    <row r="274" spans="2:15" s="2" customFormat="1" ht="50.25" customHeight="1" x14ac:dyDescent="0.25">
      <c r="B274" s="11"/>
      <c r="C274" s="11"/>
      <c r="D274" s="11"/>
      <c r="E274" s="11"/>
      <c r="F274" s="11"/>
      <c r="H274" s="11"/>
      <c r="I274" s="5"/>
      <c r="J274" s="5"/>
      <c r="K274" s="402"/>
      <c r="L274" s="402"/>
      <c r="M274" s="5"/>
      <c r="N274" s="5"/>
      <c r="O274" s="5"/>
    </row>
    <row r="275" spans="2:15" s="2" customFormat="1" ht="50.25" customHeight="1" x14ac:dyDescent="0.25">
      <c r="B275" s="11"/>
      <c r="C275" s="11"/>
      <c r="D275" s="11"/>
      <c r="E275" s="11"/>
      <c r="F275" s="11"/>
      <c r="H275" s="11"/>
      <c r="I275" s="5"/>
      <c r="J275" s="5"/>
      <c r="K275" s="402"/>
      <c r="L275" s="402"/>
      <c r="M275" s="5"/>
      <c r="N275" s="5"/>
      <c r="O275" s="5"/>
    </row>
    <row r="276" spans="2:15" s="2" customFormat="1" ht="50.25" customHeight="1" x14ac:dyDescent="0.25">
      <c r="B276" s="11"/>
      <c r="C276" s="11"/>
      <c r="D276" s="11"/>
      <c r="E276" s="11"/>
      <c r="F276" s="11"/>
      <c r="H276" s="11"/>
      <c r="I276" s="5"/>
      <c r="J276" s="5"/>
      <c r="K276" s="402"/>
      <c r="L276" s="402"/>
      <c r="M276" s="5"/>
      <c r="N276" s="5"/>
      <c r="O276" s="5"/>
    </row>
    <row r="277" spans="2:15" s="2" customFormat="1" ht="50.25" customHeight="1" x14ac:dyDescent="0.25">
      <c r="B277" s="11"/>
      <c r="C277" s="11"/>
      <c r="D277" s="11"/>
      <c r="E277" s="11"/>
      <c r="F277" s="11"/>
      <c r="H277" s="11"/>
      <c r="I277" s="5"/>
      <c r="J277" s="5"/>
      <c r="K277" s="402"/>
      <c r="L277" s="402"/>
      <c r="M277" s="5"/>
      <c r="N277" s="5"/>
      <c r="O277" s="5"/>
    </row>
    <row r="278" spans="2:15" s="2" customFormat="1" ht="50.25" customHeight="1" x14ac:dyDescent="0.25">
      <c r="B278" s="11"/>
      <c r="C278" s="11"/>
      <c r="D278" s="11"/>
      <c r="E278" s="11"/>
      <c r="F278" s="11"/>
      <c r="H278" s="11"/>
      <c r="I278" s="5"/>
      <c r="J278" s="5"/>
      <c r="K278" s="402"/>
      <c r="L278" s="402"/>
      <c r="M278" s="5"/>
      <c r="N278" s="5"/>
      <c r="O278" s="5"/>
    </row>
    <row r="279" spans="2:15" s="2" customFormat="1" ht="50.25" customHeight="1" x14ac:dyDescent="0.25">
      <c r="B279" s="11"/>
      <c r="C279" s="11"/>
      <c r="D279" s="11"/>
      <c r="E279" s="11"/>
      <c r="F279" s="11"/>
      <c r="H279" s="11"/>
      <c r="I279" s="5"/>
      <c r="J279" s="5"/>
      <c r="K279" s="402"/>
      <c r="L279" s="402"/>
      <c r="M279" s="5"/>
      <c r="N279" s="5"/>
      <c r="O279" s="5"/>
    </row>
    <row r="280" spans="2:15" s="2" customFormat="1" ht="50.25" customHeight="1" x14ac:dyDescent="0.25">
      <c r="B280" s="11"/>
      <c r="C280" s="11"/>
      <c r="D280" s="11"/>
      <c r="E280" s="11"/>
      <c r="F280" s="11"/>
      <c r="H280" s="11"/>
      <c r="I280" s="5"/>
      <c r="J280" s="5"/>
      <c r="K280" s="402"/>
      <c r="L280" s="402"/>
      <c r="M280" s="5"/>
      <c r="N280" s="5"/>
      <c r="O280" s="5"/>
    </row>
    <row r="281" spans="2:15" s="2" customFormat="1" ht="50.25" customHeight="1" x14ac:dyDescent="0.25">
      <c r="B281" s="11"/>
      <c r="C281" s="11"/>
      <c r="D281" s="11"/>
      <c r="E281" s="11"/>
      <c r="F281" s="11"/>
      <c r="H281" s="11"/>
      <c r="I281" s="5"/>
      <c r="J281" s="5"/>
      <c r="K281" s="402"/>
      <c r="L281" s="402"/>
      <c r="M281" s="5"/>
      <c r="N281" s="5"/>
      <c r="O281" s="5"/>
    </row>
    <row r="282" spans="2:15" s="2" customFormat="1" ht="50.25" customHeight="1" x14ac:dyDescent="0.25">
      <c r="B282" s="11"/>
      <c r="C282" s="11"/>
      <c r="D282" s="11"/>
      <c r="E282" s="11"/>
      <c r="F282" s="11"/>
      <c r="H282" s="11"/>
      <c r="I282" s="5"/>
      <c r="J282" s="5"/>
      <c r="K282" s="402"/>
      <c r="L282" s="402"/>
      <c r="M282" s="5"/>
      <c r="N282" s="5"/>
      <c r="O282" s="5"/>
    </row>
    <row r="283" spans="2:15" s="2" customFormat="1" ht="50.25" customHeight="1" x14ac:dyDescent="0.25">
      <c r="B283" s="11"/>
      <c r="C283" s="11"/>
      <c r="D283" s="11"/>
      <c r="E283" s="11"/>
      <c r="F283" s="11"/>
      <c r="H283" s="11"/>
      <c r="I283" s="5"/>
      <c r="J283" s="5"/>
      <c r="K283" s="402"/>
      <c r="L283" s="402"/>
      <c r="M283" s="5"/>
      <c r="N283" s="5"/>
      <c r="O283" s="5"/>
    </row>
    <row r="284" spans="2:15" s="2" customFormat="1" ht="50.25" customHeight="1" x14ac:dyDescent="0.25">
      <c r="B284" s="11"/>
      <c r="C284" s="11"/>
      <c r="D284" s="11"/>
      <c r="E284" s="11"/>
      <c r="F284" s="11"/>
      <c r="H284" s="11"/>
      <c r="I284" s="5"/>
      <c r="J284" s="5"/>
      <c r="K284" s="402"/>
      <c r="L284" s="402"/>
      <c r="M284" s="5"/>
      <c r="N284" s="5"/>
      <c r="O284" s="5"/>
    </row>
    <row r="285" spans="2:15" s="2" customFormat="1" ht="50.25" customHeight="1" x14ac:dyDescent="0.25">
      <c r="B285" s="11"/>
      <c r="C285" s="11"/>
      <c r="D285" s="11"/>
      <c r="E285" s="11"/>
      <c r="F285" s="11"/>
      <c r="H285" s="11"/>
      <c r="I285" s="5"/>
      <c r="J285" s="5"/>
      <c r="K285" s="402"/>
      <c r="L285" s="402"/>
      <c r="M285" s="5"/>
      <c r="N285" s="5"/>
      <c r="O285" s="5"/>
    </row>
    <row r="286" spans="2:15" s="2" customFormat="1" ht="50.25" customHeight="1" x14ac:dyDescent="0.25">
      <c r="B286" s="11"/>
      <c r="C286" s="11"/>
      <c r="D286" s="11"/>
      <c r="E286" s="11"/>
      <c r="F286" s="11"/>
      <c r="H286" s="11"/>
      <c r="I286" s="5"/>
      <c r="J286" s="5"/>
      <c r="K286" s="402"/>
      <c r="L286" s="402"/>
      <c r="M286" s="5"/>
      <c r="N286" s="5"/>
      <c r="O286" s="5"/>
    </row>
    <row r="287" spans="2:15" s="2" customFormat="1" ht="50.25" customHeight="1" x14ac:dyDescent="0.25">
      <c r="B287" s="11"/>
      <c r="C287" s="11"/>
      <c r="D287" s="11"/>
      <c r="E287" s="11"/>
      <c r="F287" s="11"/>
      <c r="H287" s="11"/>
      <c r="I287" s="5"/>
      <c r="J287" s="5"/>
      <c r="K287" s="402"/>
      <c r="L287" s="402"/>
      <c r="M287" s="5"/>
      <c r="N287" s="5"/>
      <c r="O287" s="5"/>
    </row>
    <row r="288" spans="2:15" s="2" customFormat="1" ht="50.25" customHeight="1" x14ac:dyDescent="0.25">
      <c r="B288" s="11"/>
      <c r="C288" s="11"/>
      <c r="D288" s="11"/>
      <c r="E288" s="11"/>
      <c r="F288" s="11"/>
      <c r="H288" s="11"/>
      <c r="I288" s="5"/>
      <c r="J288" s="5"/>
      <c r="K288" s="402"/>
      <c r="L288" s="402"/>
      <c r="M288" s="5"/>
      <c r="N288" s="5"/>
      <c r="O288" s="5"/>
    </row>
    <row r="289" spans="2:15" s="2" customFormat="1" ht="50.25" customHeight="1" x14ac:dyDescent="0.25">
      <c r="B289" s="11"/>
      <c r="C289" s="11"/>
      <c r="D289" s="11"/>
      <c r="E289" s="11"/>
      <c r="F289" s="11"/>
      <c r="H289" s="11"/>
      <c r="I289" s="5"/>
      <c r="J289" s="5"/>
      <c r="K289" s="402"/>
      <c r="L289" s="402"/>
      <c r="M289" s="5"/>
      <c r="N289" s="5"/>
      <c r="O289" s="5"/>
    </row>
    <row r="290" spans="2:15" s="2" customFormat="1" ht="50.25" customHeight="1" x14ac:dyDescent="0.25">
      <c r="B290" s="11"/>
      <c r="C290" s="11"/>
      <c r="D290" s="11"/>
      <c r="E290" s="11"/>
      <c r="F290" s="11"/>
      <c r="H290" s="11"/>
      <c r="I290" s="5"/>
      <c r="J290" s="5"/>
      <c r="K290" s="402"/>
      <c r="L290" s="402"/>
      <c r="M290" s="5"/>
      <c r="N290" s="5"/>
      <c r="O290" s="5"/>
    </row>
    <row r="291" spans="2:15" s="2" customFormat="1" ht="50.25" customHeight="1" x14ac:dyDescent="0.25">
      <c r="B291" s="11"/>
      <c r="C291" s="11"/>
      <c r="D291" s="11"/>
      <c r="E291" s="11"/>
      <c r="F291" s="11"/>
      <c r="H291" s="11"/>
      <c r="I291" s="5"/>
      <c r="J291" s="5"/>
      <c r="K291" s="402"/>
      <c r="L291" s="402"/>
      <c r="M291" s="5"/>
      <c r="N291" s="5"/>
      <c r="O291" s="5"/>
    </row>
    <row r="292" spans="2:15" s="2" customFormat="1" ht="50.25" customHeight="1" x14ac:dyDescent="0.25">
      <c r="B292" s="11"/>
      <c r="C292" s="11"/>
      <c r="D292" s="11"/>
      <c r="E292" s="11"/>
      <c r="F292" s="11"/>
      <c r="H292" s="11"/>
      <c r="I292" s="5"/>
      <c r="J292" s="5"/>
      <c r="K292" s="402"/>
      <c r="L292" s="402"/>
      <c r="M292" s="5"/>
      <c r="N292" s="5"/>
      <c r="O292" s="5"/>
    </row>
    <row r="293" spans="2:15" s="2" customFormat="1" ht="50.25" customHeight="1" x14ac:dyDescent="0.25">
      <c r="B293" s="11"/>
      <c r="C293" s="11"/>
      <c r="D293" s="11"/>
      <c r="E293" s="11"/>
      <c r="F293" s="11"/>
      <c r="H293" s="11"/>
      <c r="I293" s="5"/>
      <c r="J293" s="5"/>
      <c r="K293" s="402"/>
      <c r="L293" s="402"/>
      <c r="M293" s="5"/>
      <c r="N293" s="5"/>
      <c r="O293" s="5"/>
    </row>
    <row r="294" spans="2:15" s="2" customFormat="1" ht="50.25" customHeight="1" x14ac:dyDescent="0.25">
      <c r="B294" s="11"/>
      <c r="C294" s="11"/>
      <c r="D294" s="11"/>
      <c r="E294" s="11"/>
      <c r="F294" s="11"/>
      <c r="H294" s="11"/>
      <c r="I294" s="5"/>
      <c r="J294" s="5"/>
      <c r="K294" s="402"/>
      <c r="L294" s="402"/>
      <c r="M294" s="5"/>
      <c r="N294" s="5"/>
      <c r="O294" s="5"/>
    </row>
    <row r="295" spans="2:15" s="2" customFormat="1" ht="50.25" customHeight="1" x14ac:dyDescent="0.25">
      <c r="B295" s="11"/>
      <c r="C295" s="11"/>
      <c r="D295" s="11"/>
      <c r="E295" s="11"/>
      <c r="F295" s="11"/>
      <c r="H295" s="11"/>
      <c r="I295" s="5"/>
      <c r="J295" s="5"/>
      <c r="K295" s="402"/>
      <c r="L295" s="402"/>
      <c r="M295" s="5"/>
      <c r="N295" s="5"/>
      <c r="O295" s="5"/>
    </row>
    <row r="296" spans="2:15" s="2" customFormat="1" ht="50.25" customHeight="1" x14ac:dyDescent="0.25">
      <c r="B296" s="11"/>
      <c r="C296" s="11"/>
      <c r="D296" s="11"/>
      <c r="E296" s="11"/>
      <c r="F296" s="11"/>
      <c r="H296" s="11"/>
      <c r="I296" s="5"/>
      <c r="J296" s="5"/>
      <c r="K296" s="402"/>
      <c r="L296" s="402"/>
      <c r="M296" s="5"/>
      <c r="N296" s="5"/>
      <c r="O296" s="5"/>
    </row>
    <row r="297" spans="2:15" s="2" customFormat="1" ht="50.25" customHeight="1" x14ac:dyDescent="0.25">
      <c r="B297" s="11"/>
      <c r="C297" s="11"/>
      <c r="D297" s="11"/>
      <c r="E297" s="11"/>
      <c r="F297" s="11"/>
      <c r="H297" s="11"/>
      <c r="I297" s="5"/>
      <c r="J297" s="5"/>
      <c r="K297" s="402"/>
      <c r="L297" s="402"/>
      <c r="M297" s="5"/>
      <c r="N297" s="5"/>
      <c r="O297" s="5"/>
    </row>
    <row r="298" spans="2:15" s="2" customFormat="1" ht="50.25" customHeight="1" x14ac:dyDescent="0.25">
      <c r="B298" s="11"/>
      <c r="C298" s="11"/>
      <c r="D298" s="11"/>
      <c r="E298" s="11"/>
      <c r="F298" s="11"/>
      <c r="H298" s="11"/>
      <c r="I298" s="5"/>
      <c r="J298" s="5"/>
      <c r="K298" s="402"/>
      <c r="L298" s="402"/>
      <c r="M298" s="5"/>
      <c r="N298" s="5"/>
      <c r="O298" s="5"/>
    </row>
    <row r="299" spans="2:15" s="2" customFormat="1" ht="50.25" customHeight="1" x14ac:dyDescent="0.25">
      <c r="B299" s="11"/>
      <c r="C299" s="11"/>
      <c r="D299" s="11"/>
      <c r="E299" s="11"/>
      <c r="F299" s="11"/>
      <c r="H299" s="11"/>
      <c r="I299" s="5"/>
      <c r="J299" s="5"/>
      <c r="K299" s="402"/>
      <c r="L299" s="402"/>
      <c r="M299" s="5"/>
      <c r="N299" s="5"/>
      <c r="O299" s="5"/>
    </row>
    <row r="300" spans="2:15" s="2" customFormat="1" ht="50.25" customHeight="1" x14ac:dyDescent="0.25">
      <c r="B300" s="11"/>
      <c r="C300" s="11"/>
      <c r="D300" s="11"/>
      <c r="E300" s="11"/>
      <c r="F300" s="11"/>
      <c r="H300" s="11"/>
      <c r="I300" s="5"/>
      <c r="J300" s="5"/>
      <c r="K300" s="402"/>
      <c r="L300" s="402"/>
      <c r="M300" s="5"/>
      <c r="N300" s="5"/>
      <c r="O300" s="5"/>
    </row>
    <row r="301" spans="2:15" s="2" customFormat="1" ht="50.25" customHeight="1" x14ac:dyDescent="0.25">
      <c r="B301" s="11"/>
      <c r="C301" s="11"/>
      <c r="D301" s="11"/>
      <c r="E301" s="11"/>
      <c r="F301" s="11"/>
      <c r="H301" s="11"/>
      <c r="I301" s="5"/>
      <c r="J301" s="5"/>
      <c r="K301" s="402"/>
      <c r="L301" s="402"/>
      <c r="M301" s="5"/>
      <c r="N301" s="5"/>
      <c r="O301" s="5"/>
    </row>
    <row r="302" spans="2:15" s="2" customFormat="1" ht="50.25" customHeight="1" x14ac:dyDescent="0.25">
      <c r="B302" s="11"/>
      <c r="C302" s="11"/>
      <c r="D302" s="11"/>
      <c r="E302" s="11"/>
      <c r="F302" s="11"/>
      <c r="H302" s="11"/>
      <c r="I302" s="5"/>
      <c r="J302" s="5"/>
      <c r="K302" s="402"/>
      <c r="L302" s="402"/>
      <c r="M302" s="5"/>
      <c r="N302" s="5"/>
      <c r="O302" s="5"/>
    </row>
    <row r="303" spans="2:15" s="2" customFormat="1" ht="50.25" customHeight="1" x14ac:dyDescent="0.25">
      <c r="B303" s="11"/>
      <c r="C303" s="11"/>
      <c r="D303" s="11"/>
      <c r="E303" s="11"/>
      <c r="F303" s="11"/>
      <c r="H303" s="11"/>
      <c r="I303" s="5"/>
      <c r="J303" s="5"/>
      <c r="K303" s="402"/>
      <c r="L303" s="402"/>
      <c r="M303" s="5"/>
      <c r="N303" s="5"/>
      <c r="O303" s="5"/>
    </row>
    <row r="304" spans="2:15" s="2" customFormat="1" ht="50.25" customHeight="1" x14ac:dyDescent="0.25">
      <c r="B304" s="11"/>
      <c r="C304" s="11"/>
      <c r="D304" s="11"/>
      <c r="E304" s="11"/>
      <c r="F304" s="11"/>
      <c r="H304" s="11"/>
      <c r="I304" s="5"/>
      <c r="J304" s="5"/>
      <c r="K304" s="402"/>
      <c r="L304" s="402"/>
      <c r="M304" s="5"/>
      <c r="N304" s="5"/>
      <c r="O304" s="5"/>
    </row>
    <row r="305" spans="2:15" s="2" customFormat="1" ht="50.25" customHeight="1" x14ac:dyDescent="0.25">
      <c r="B305" s="11"/>
      <c r="C305" s="11"/>
      <c r="D305" s="11"/>
      <c r="E305" s="11"/>
      <c r="F305" s="11"/>
      <c r="H305" s="11"/>
      <c r="I305" s="5"/>
      <c r="J305" s="5"/>
      <c r="K305" s="402"/>
      <c r="L305" s="402"/>
      <c r="M305" s="5"/>
      <c r="N305" s="5"/>
      <c r="O305" s="5"/>
    </row>
    <row r="306" spans="2:15" s="2" customFormat="1" ht="50.25" customHeight="1" x14ac:dyDescent="0.25">
      <c r="B306" s="11"/>
      <c r="C306" s="11"/>
      <c r="D306" s="11"/>
      <c r="E306" s="11"/>
      <c r="F306" s="11"/>
      <c r="H306" s="11"/>
      <c r="I306" s="5"/>
      <c r="J306" s="5"/>
      <c r="K306" s="402"/>
      <c r="L306" s="402"/>
      <c r="M306" s="5"/>
      <c r="N306" s="5"/>
      <c r="O306" s="5"/>
    </row>
    <row r="307" spans="2:15" s="2" customFormat="1" ht="50.25" customHeight="1" x14ac:dyDescent="0.25">
      <c r="B307" s="11"/>
      <c r="C307" s="11"/>
      <c r="D307" s="11"/>
      <c r="E307" s="11"/>
      <c r="F307" s="11"/>
      <c r="H307" s="11"/>
      <c r="I307" s="5"/>
      <c r="J307" s="5"/>
      <c r="K307" s="402"/>
      <c r="L307" s="402"/>
      <c r="M307" s="5"/>
      <c r="N307" s="5"/>
      <c r="O307" s="5"/>
    </row>
    <row r="308" spans="2:15" s="2" customFormat="1" ht="50.25" customHeight="1" x14ac:dyDescent="0.25">
      <c r="B308" s="11"/>
      <c r="C308" s="11"/>
      <c r="D308" s="11"/>
      <c r="E308" s="11"/>
      <c r="F308" s="11"/>
      <c r="H308" s="11"/>
      <c r="I308" s="5"/>
      <c r="J308" s="5"/>
      <c r="K308" s="402"/>
      <c r="L308" s="402"/>
      <c r="M308" s="5"/>
      <c r="N308" s="5"/>
      <c r="O308" s="5"/>
    </row>
    <row r="309" spans="2:15" s="2" customFormat="1" ht="50.25" customHeight="1" x14ac:dyDescent="0.25">
      <c r="B309" s="11"/>
      <c r="C309" s="11"/>
      <c r="D309" s="11"/>
      <c r="E309" s="11"/>
      <c r="F309" s="11"/>
      <c r="H309" s="11"/>
      <c r="I309" s="5"/>
      <c r="J309" s="5"/>
      <c r="K309" s="402"/>
      <c r="L309" s="402"/>
      <c r="M309" s="5"/>
      <c r="N309" s="5"/>
      <c r="O309" s="5"/>
    </row>
    <row r="310" spans="2:15" s="2" customFormat="1" ht="50.25" customHeight="1" x14ac:dyDescent="0.25">
      <c r="B310" s="11"/>
      <c r="C310" s="11"/>
      <c r="D310" s="11"/>
      <c r="E310" s="11"/>
      <c r="F310" s="11"/>
      <c r="H310" s="11"/>
      <c r="I310" s="5"/>
      <c r="J310" s="5"/>
      <c r="K310" s="402"/>
      <c r="L310" s="402"/>
      <c r="M310" s="5"/>
      <c r="N310" s="5"/>
      <c r="O310" s="5"/>
    </row>
    <row r="311" spans="2:15" s="2" customFormat="1" ht="50.25" customHeight="1" x14ac:dyDescent="0.25">
      <c r="B311" s="11"/>
      <c r="C311" s="11"/>
      <c r="D311" s="11"/>
      <c r="E311" s="11"/>
      <c r="F311" s="11"/>
      <c r="H311" s="11"/>
      <c r="I311" s="5"/>
      <c r="J311" s="5"/>
      <c r="K311" s="402"/>
      <c r="L311" s="402"/>
      <c r="M311" s="5"/>
      <c r="N311" s="5"/>
      <c r="O311" s="5"/>
    </row>
    <row r="312" spans="2:15" s="2" customFormat="1" ht="50.25" customHeight="1" x14ac:dyDescent="0.25">
      <c r="B312" s="11"/>
      <c r="C312" s="11"/>
      <c r="D312" s="11"/>
      <c r="E312" s="11"/>
      <c r="F312" s="11"/>
      <c r="H312" s="11"/>
      <c r="I312" s="5"/>
      <c r="J312" s="5"/>
      <c r="K312" s="402"/>
      <c r="L312" s="402"/>
      <c r="M312" s="5"/>
      <c r="N312" s="5"/>
      <c r="O312" s="5"/>
    </row>
    <row r="313" spans="2:15" s="2" customFormat="1" ht="50.25" customHeight="1" x14ac:dyDescent="0.25">
      <c r="B313" s="11"/>
      <c r="C313" s="11"/>
      <c r="D313" s="11"/>
      <c r="E313" s="11"/>
      <c r="F313" s="11"/>
      <c r="H313" s="11"/>
      <c r="I313" s="5"/>
      <c r="J313" s="5"/>
      <c r="K313" s="402"/>
      <c r="L313" s="402"/>
      <c r="M313" s="5"/>
      <c r="N313" s="5"/>
      <c r="O313" s="5"/>
    </row>
    <row r="314" spans="2:15" s="2" customFormat="1" ht="50.25" customHeight="1" x14ac:dyDescent="0.25">
      <c r="B314" s="11"/>
      <c r="C314" s="11"/>
      <c r="D314" s="11"/>
      <c r="E314" s="11"/>
      <c r="F314" s="11"/>
      <c r="H314" s="11"/>
      <c r="I314" s="5"/>
      <c r="J314" s="5"/>
      <c r="K314" s="402"/>
      <c r="L314" s="402"/>
      <c r="M314" s="5"/>
      <c r="N314" s="5"/>
      <c r="O314" s="5"/>
    </row>
    <row r="315" spans="2:15" s="2" customFormat="1" ht="50.25" customHeight="1" x14ac:dyDescent="0.25">
      <c r="B315" s="11"/>
      <c r="C315" s="11"/>
      <c r="D315" s="11"/>
      <c r="E315" s="11"/>
      <c r="F315" s="11"/>
      <c r="H315" s="11"/>
      <c r="I315" s="5"/>
      <c r="J315" s="5"/>
      <c r="K315" s="402"/>
      <c r="L315" s="402"/>
      <c r="M315" s="5"/>
      <c r="N315" s="5"/>
      <c r="O315" s="5"/>
    </row>
    <row r="316" spans="2:15" s="2" customFormat="1" ht="50.25" customHeight="1" x14ac:dyDescent="0.25">
      <c r="B316" s="11"/>
      <c r="C316" s="11"/>
      <c r="D316" s="11"/>
      <c r="E316" s="11"/>
      <c r="F316" s="11"/>
      <c r="H316" s="11"/>
      <c r="I316" s="5"/>
      <c r="J316" s="5"/>
      <c r="K316" s="402"/>
      <c r="L316" s="402"/>
      <c r="M316" s="5"/>
      <c r="N316" s="5"/>
      <c r="O316" s="5"/>
    </row>
    <row r="317" spans="2:15" s="2" customFormat="1" ht="50.25" customHeight="1" x14ac:dyDescent="0.25">
      <c r="B317" s="11"/>
      <c r="C317" s="11"/>
      <c r="D317" s="11"/>
      <c r="E317" s="11"/>
      <c r="F317" s="11"/>
      <c r="H317" s="11"/>
      <c r="I317" s="5"/>
      <c r="J317" s="5"/>
      <c r="K317" s="402"/>
      <c r="L317" s="402"/>
      <c r="M317" s="5"/>
      <c r="N317" s="5"/>
      <c r="O317" s="5"/>
    </row>
    <row r="318" spans="2:15" s="2" customFormat="1" ht="50.25" customHeight="1" x14ac:dyDescent="0.25">
      <c r="B318" s="11"/>
      <c r="C318" s="11"/>
      <c r="D318" s="11"/>
      <c r="E318" s="11"/>
      <c r="F318" s="11"/>
      <c r="H318" s="11"/>
      <c r="I318" s="5"/>
      <c r="J318" s="5"/>
      <c r="K318" s="402"/>
      <c r="L318" s="402"/>
      <c r="M318" s="5"/>
      <c r="N318" s="5"/>
      <c r="O318" s="5"/>
    </row>
    <row r="319" spans="2:15" s="2" customFormat="1" ht="50.25" customHeight="1" x14ac:dyDescent="0.25">
      <c r="B319" s="11"/>
      <c r="C319" s="11"/>
      <c r="D319" s="11"/>
      <c r="E319" s="11"/>
      <c r="F319" s="11"/>
      <c r="H319" s="11"/>
      <c r="I319" s="5"/>
      <c r="J319" s="5"/>
      <c r="K319" s="402"/>
      <c r="L319" s="402"/>
      <c r="M319" s="5"/>
      <c r="N319" s="5"/>
      <c r="O319" s="5"/>
    </row>
    <row r="320" spans="2:15" s="2" customFormat="1" ht="50.25" customHeight="1" x14ac:dyDescent="0.25">
      <c r="B320" s="11"/>
      <c r="C320" s="11"/>
      <c r="D320" s="11"/>
      <c r="E320" s="11"/>
      <c r="F320" s="11"/>
      <c r="H320" s="11"/>
      <c r="I320" s="5"/>
      <c r="J320" s="5"/>
      <c r="K320" s="402"/>
      <c r="L320" s="402"/>
      <c r="M320" s="5"/>
      <c r="N320" s="5"/>
      <c r="O320" s="5"/>
    </row>
    <row r="321" spans="2:15" s="2" customFormat="1" ht="50.25" customHeight="1" x14ac:dyDescent="0.25">
      <c r="B321" s="11"/>
      <c r="C321" s="11"/>
      <c r="D321" s="11"/>
      <c r="E321" s="11"/>
      <c r="F321" s="11"/>
      <c r="H321" s="11"/>
      <c r="I321" s="5"/>
      <c r="J321" s="5"/>
      <c r="K321" s="402"/>
      <c r="L321" s="402"/>
      <c r="M321" s="5"/>
      <c r="N321" s="5"/>
      <c r="O321" s="5"/>
    </row>
    <row r="322" spans="2:15" s="2" customFormat="1" ht="50.25" customHeight="1" x14ac:dyDescent="0.25">
      <c r="B322" s="11"/>
      <c r="C322" s="11"/>
      <c r="D322" s="11"/>
      <c r="E322" s="11"/>
      <c r="F322" s="11"/>
      <c r="H322" s="11"/>
      <c r="I322" s="5"/>
      <c r="J322" s="5"/>
      <c r="K322" s="402"/>
      <c r="L322" s="402"/>
      <c r="M322" s="5"/>
      <c r="N322" s="5"/>
      <c r="O322" s="5"/>
    </row>
    <row r="323" spans="2:15" s="2" customFormat="1" ht="50.25" customHeight="1" x14ac:dyDescent="0.25">
      <c r="B323" s="11"/>
      <c r="C323" s="11"/>
      <c r="D323" s="11"/>
      <c r="E323" s="11"/>
      <c r="F323" s="11"/>
      <c r="H323" s="11"/>
      <c r="I323" s="5"/>
      <c r="J323" s="5"/>
      <c r="K323" s="402"/>
      <c r="L323" s="402"/>
      <c r="M323" s="5"/>
      <c r="N323" s="5"/>
      <c r="O323" s="5"/>
    </row>
    <row r="324" spans="2:15" s="2" customFormat="1" ht="50.25" customHeight="1" x14ac:dyDescent="0.25">
      <c r="B324" s="11"/>
      <c r="C324" s="11"/>
      <c r="D324" s="11"/>
      <c r="E324" s="11"/>
      <c r="F324" s="11"/>
      <c r="H324" s="11"/>
      <c r="I324" s="5"/>
      <c r="J324" s="5"/>
      <c r="K324" s="402"/>
      <c r="L324" s="402"/>
      <c r="M324" s="5"/>
      <c r="N324" s="5"/>
      <c r="O324" s="5"/>
    </row>
    <row r="325" spans="2:15" s="2" customFormat="1" ht="50.25" customHeight="1" x14ac:dyDescent="0.25">
      <c r="B325" s="11"/>
      <c r="C325" s="11"/>
      <c r="D325" s="11"/>
      <c r="E325" s="11"/>
      <c r="F325" s="11"/>
      <c r="H325" s="11"/>
      <c r="I325" s="5"/>
      <c r="J325" s="5"/>
      <c r="K325" s="402"/>
      <c r="L325" s="402"/>
      <c r="M325" s="5"/>
      <c r="N325" s="5"/>
      <c r="O325" s="5"/>
    </row>
    <row r="326" spans="2:15" s="2" customFormat="1" ht="50.25" customHeight="1" x14ac:dyDescent="0.25">
      <c r="B326" s="11"/>
      <c r="C326" s="11"/>
      <c r="D326" s="11"/>
      <c r="E326" s="11"/>
      <c r="F326" s="11"/>
      <c r="H326" s="11"/>
      <c r="I326" s="5"/>
      <c r="J326" s="5"/>
      <c r="K326" s="402"/>
      <c r="L326" s="402"/>
      <c r="M326" s="5"/>
      <c r="N326" s="5"/>
      <c r="O326" s="5"/>
    </row>
    <row r="327" spans="2:15" s="2" customFormat="1" ht="50.25" customHeight="1" x14ac:dyDescent="0.25">
      <c r="B327" s="11"/>
      <c r="C327" s="11"/>
      <c r="D327" s="11"/>
      <c r="E327" s="11"/>
      <c r="F327" s="11"/>
      <c r="H327" s="11"/>
      <c r="I327" s="5"/>
      <c r="J327" s="5"/>
      <c r="K327" s="402"/>
      <c r="L327" s="402"/>
      <c r="M327" s="5"/>
      <c r="N327" s="5"/>
      <c r="O327" s="5"/>
    </row>
    <row r="328" spans="2:15" s="2" customFormat="1" ht="50.25" customHeight="1" x14ac:dyDescent="0.25">
      <c r="B328" s="11"/>
      <c r="C328" s="11"/>
      <c r="D328" s="11"/>
      <c r="E328" s="11"/>
      <c r="F328" s="11"/>
      <c r="H328" s="11"/>
      <c r="I328" s="5"/>
      <c r="J328" s="5"/>
      <c r="K328" s="402"/>
      <c r="L328" s="402"/>
      <c r="M328" s="5"/>
      <c r="N328" s="5"/>
      <c r="O328" s="5"/>
    </row>
    <row r="329" spans="2:15" s="2" customFormat="1" ht="50.25" customHeight="1" x14ac:dyDescent="0.25">
      <c r="B329" s="11"/>
      <c r="C329" s="11"/>
      <c r="D329" s="11"/>
      <c r="E329" s="11"/>
      <c r="F329" s="11"/>
      <c r="H329" s="11"/>
      <c r="I329" s="5"/>
      <c r="J329" s="5"/>
      <c r="K329" s="402"/>
      <c r="L329" s="402"/>
      <c r="M329" s="5"/>
      <c r="N329" s="5"/>
      <c r="O329" s="5"/>
    </row>
    <row r="330" spans="2:15" s="2" customFormat="1" ht="50.25" customHeight="1" x14ac:dyDescent="0.25">
      <c r="B330" s="11"/>
      <c r="C330" s="11"/>
      <c r="D330" s="11"/>
      <c r="E330" s="11"/>
      <c r="F330" s="11"/>
      <c r="H330" s="11"/>
      <c r="I330" s="5"/>
      <c r="J330" s="5"/>
      <c r="K330" s="402"/>
      <c r="L330" s="402"/>
      <c r="M330" s="5"/>
      <c r="N330" s="5"/>
      <c r="O330" s="5"/>
    </row>
    <row r="331" spans="2:15" s="2" customFormat="1" ht="50.25" customHeight="1" x14ac:dyDescent="0.25">
      <c r="B331" s="11"/>
      <c r="C331" s="11"/>
      <c r="D331" s="11"/>
      <c r="E331" s="11"/>
      <c r="F331" s="11"/>
      <c r="H331" s="11"/>
      <c r="I331" s="5"/>
      <c r="J331" s="5"/>
      <c r="K331" s="402"/>
      <c r="L331" s="402"/>
      <c r="M331" s="5"/>
      <c r="N331" s="5"/>
      <c r="O331" s="5"/>
    </row>
    <row r="332" spans="2:15" s="2" customFormat="1" ht="50.25" customHeight="1" x14ac:dyDescent="0.25">
      <c r="B332" s="11"/>
      <c r="C332" s="11"/>
      <c r="D332" s="11"/>
      <c r="E332" s="11"/>
      <c r="F332" s="11"/>
      <c r="H332" s="11"/>
      <c r="I332" s="5"/>
      <c r="J332" s="5"/>
      <c r="K332" s="402"/>
      <c r="L332" s="402"/>
      <c r="M332" s="5"/>
      <c r="N332" s="5"/>
      <c r="O332" s="5"/>
    </row>
    <row r="333" spans="2:15" s="2" customFormat="1" ht="50.25" customHeight="1" x14ac:dyDescent="0.25">
      <c r="B333" s="11"/>
      <c r="C333" s="11"/>
      <c r="D333" s="11"/>
      <c r="E333" s="11"/>
      <c r="F333" s="11"/>
      <c r="H333" s="11"/>
      <c r="I333" s="5"/>
      <c r="J333" s="5"/>
      <c r="K333" s="402"/>
      <c r="L333" s="402"/>
      <c r="M333" s="5"/>
      <c r="N333" s="5"/>
      <c r="O333" s="5"/>
    </row>
    <row r="334" spans="2:15" s="2" customFormat="1" ht="50.25" customHeight="1" x14ac:dyDescent="0.25">
      <c r="B334" s="11"/>
      <c r="C334" s="11"/>
      <c r="D334" s="11"/>
      <c r="E334" s="11"/>
      <c r="F334" s="11"/>
      <c r="H334" s="11"/>
      <c r="I334" s="5"/>
      <c r="J334" s="5"/>
      <c r="K334" s="402"/>
      <c r="L334" s="402"/>
      <c r="M334" s="5"/>
      <c r="N334" s="5"/>
      <c r="O334" s="5"/>
    </row>
    <row r="335" spans="2:15" s="2" customFormat="1" ht="50.25" customHeight="1" x14ac:dyDescent="0.25">
      <c r="B335" s="11"/>
      <c r="C335" s="11"/>
      <c r="D335" s="11"/>
      <c r="E335" s="11"/>
      <c r="F335" s="11"/>
      <c r="H335" s="11"/>
      <c r="I335" s="5"/>
      <c r="J335" s="5"/>
      <c r="K335" s="402"/>
      <c r="L335" s="402"/>
      <c r="M335" s="5"/>
      <c r="N335" s="5"/>
      <c r="O335" s="5"/>
    </row>
    <row r="336" spans="2:15" s="2" customFormat="1" ht="50.25" customHeight="1" x14ac:dyDescent="0.25">
      <c r="B336" s="11"/>
      <c r="C336" s="11"/>
      <c r="D336" s="11"/>
      <c r="E336" s="11"/>
      <c r="F336" s="11"/>
      <c r="H336" s="11"/>
      <c r="I336" s="5"/>
      <c r="J336" s="5"/>
      <c r="K336" s="402"/>
      <c r="L336" s="402"/>
      <c r="M336" s="5"/>
      <c r="N336" s="5"/>
      <c r="O336" s="5"/>
    </row>
    <row r="337" spans="2:15" s="2" customFormat="1" ht="50.25" customHeight="1" x14ac:dyDescent="0.25">
      <c r="B337" s="11"/>
      <c r="C337" s="11"/>
      <c r="D337" s="11"/>
      <c r="E337" s="11"/>
      <c r="F337" s="11"/>
      <c r="H337" s="11"/>
      <c r="I337" s="5"/>
      <c r="J337" s="5"/>
      <c r="K337" s="402"/>
      <c r="L337" s="402"/>
      <c r="M337" s="5"/>
      <c r="N337" s="5"/>
      <c r="O337" s="5"/>
    </row>
    <row r="338" spans="2:15" s="2" customFormat="1" ht="50.25" customHeight="1" x14ac:dyDescent="0.25">
      <c r="B338" s="11"/>
      <c r="C338" s="11"/>
      <c r="D338" s="11"/>
      <c r="E338" s="11"/>
      <c r="F338" s="11"/>
      <c r="H338" s="11"/>
      <c r="I338" s="5"/>
      <c r="J338" s="5"/>
      <c r="K338" s="402"/>
      <c r="L338" s="402"/>
      <c r="M338" s="5"/>
      <c r="N338" s="5"/>
      <c r="O338" s="5"/>
    </row>
    <row r="339" spans="2:15" s="2" customFormat="1" ht="50.25" customHeight="1" x14ac:dyDescent="0.25">
      <c r="B339" s="11"/>
      <c r="C339" s="11"/>
      <c r="D339" s="11"/>
      <c r="E339" s="11"/>
      <c r="F339" s="11"/>
      <c r="H339" s="11"/>
      <c r="I339" s="5"/>
      <c r="J339" s="5"/>
      <c r="K339" s="402"/>
      <c r="L339" s="402"/>
      <c r="M339" s="5"/>
      <c r="N339" s="5"/>
      <c r="O339" s="5"/>
    </row>
    <row r="340" spans="2:15" s="2" customFormat="1" ht="50.25" customHeight="1" x14ac:dyDescent="0.25">
      <c r="B340" s="11"/>
      <c r="C340" s="11"/>
      <c r="D340" s="11"/>
      <c r="E340" s="11"/>
      <c r="F340" s="11"/>
      <c r="H340" s="11"/>
      <c r="I340" s="5"/>
      <c r="J340" s="5"/>
      <c r="K340" s="402"/>
      <c r="L340" s="402"/>
      <c r="M340" s="5"/>
      <c r="N340" s="5"/>
      <c r="O340" s="5"/>
    </row>
    <row r="341" spans="2:15" s="2" customFormat="1" ht="50.25" customHeight="1" x14ac:dyDescent="0.25">
      <c r="B341" s="11"/>
      <c r="C341" s="11"/>
      <c r="D341" s="11"/>
      <c r="E341" s="11"/>
      <c r="F341" s="11"/>
      <c r="H341" s="11"/>
      <c r="I341" s="5"/>
      <c r="J341" s="5"/>
      <c r="K341" s="402"/>
      <c r="L341" s="402"/>
      <c r="M341" s="5"/>
      <c r="N341" s="5"/>
      <c r="O341" s="5"/>
    </row>
    <row r="342" spans="2:15" s="2" customFormat="1" ht="50.25" customHeight="1" x14ac:dyDescent="0.25">
      <c r="B342" s="11"/>
      <c r="C342" s="11"/>
      <c r="D342" s="11"/>
      <c r="E342" s="11"/>
      <c r="F342" s="11"/>
      <c r="H342" s="11"/>
      <c r="I342" s="5"/>
      <c r="J342" s="5"/>
      <c r="K342" s="402"/>
      <c r="L342" s="402"/>
      <c r="M342" s="5"/>
      <c r="N342" s="5"/>
      <c r="O342" s="5"/>
    </row>
    <row r="343" spans="2:15" s="2" customFormat="1" ht="50.25" customHeight="1" x14ac:dyDescent="0.25">
      <c r="B343" s="11"/>
      <c r="C343" s="11"/>
      <c r="D343" s="11"/>
      <c r="E343" s="11"/>
      <c r="F343" s="11"/>
      <c r="H343" s="11"/>
      <c r="I343" s="5"/>
      <c r="J343" s="5"/>
      <c r="K343" s="402"/>
      <c r="L343" s="402"/>
      <c r="M343" s="5"/>
      <c r="N343" s="5"/>
      <c r="O343" s="5"/>
    </row>
    <row r="344" spans="2:15" s="2" customFormat="1" ht="50.25" customHeight="1" x14ac:dyDescent="0.25">
      <c r="B344" s="11"/>
      <c r="C344" s="11"/>
      <c r="D344" s="11"/>
      <c r="E344" s="11"/>
      <c r="F344" s="11"/>
      <c r="H344" s="11"/>
      <c r="I344" s="5"/>
      <c r="J344" s="5"/>
      <c r="K344" s="402"/>
      <c r="L344" s="402"/>
      <c r="M344" s="5"/>
      <c r="N344" s="5"/>
      <c r="O344" s="5"/>
    </row>
    <row r="345" spans="2:15" s="2" customFormat="1" ht="50.25" customHeight="1" x14ac:dyDescent="0.25">
      <c r="B345" s="11"/>
      <c r="C345" s="11"/>
      <c r="D345" s="11"/>
      <c r="E345" s="11"/>
      <c r="F345" s="11"/>
      <c r="H345" s="11"/>
      <c r="I345" s="5"/>
      <c r="J345" s="5"/>
      <c r="K345" s="402"/>
      <c r="L345" s="402"/>
      <c r="M345" s="5"/>
      <c r="N345" s="5"/>
      <c r="O345" s="5"/>
    </row>
    <row r="346" spans="2:15" s="2" customFormat="1" ht="50.25" customHeight="1" x14ac:dyDescent="0.25">
      <c r="B346" s="11"/>
      <c r="C346" s="11"/>
      <c r="D346" s="11"/>
      <c r="E346" s="11"/>
      <c r="F346" s="11"/>
      <c r="H346" s="11"/>
      <c r="I346" s="5"/>
      <c r="J346" s="5"/>
      <c r="K346" s="402"/>
      <c r="L346" s="402"/>
      <c r="M346" s="5"/>
      <c r="N346" s="5"/>
      <c r="O346" s="5"/>
    </row>
    <row r="347" spans="2:15" s="2" customFormat="1" ht="50.25" customHeight="1" x14ac:dyDescent="0.25">
      <c r="B347" s="11"/>
      <c r="C347" s="11"/>
      <c r="D347" s="11"/>
      <c r="E347" s="11"/>
      <c r="F347" s="11"/>
      <c r="H347" s="11"/>
      <c r="I347" s="5"/>
      <c r="J347" s="5"/>
      <c r="K347" s="402"/>
      <c r="L347" s="402"/>
      <c r="M347" s="5"/>
      <c r="N347" s="5"/>
      <c r="O347" s="5"/>
    </row>
    <row r="348" spans="2:15" s="2" customFormat="1" ht="50.25" customHeight="1" x14ac:dyDescent="0.25">
      <c r="B348" s="11"/>
      <c r="C348" s="11"/>
      <c r="D348" s="11"/>
      <c r="E348" s="11"/>
      <c r="F348" s="11"/>
      <c r="H348" s="11"/>
      <c r="I348" s="5"/>
      <c r="J348" s="5"/>
      <c r="K348" s="402"/>
      <c r="L348" s="402"/>
      <c r="M348" s="5"/>
      <c r="N348" s="5"/>
      <c r="O348" s="5"/>
    </row>
    <row r="349" spans="2:15" s="2" customFormat="1" ht="50.25" customHeight="1" x14ac:dyDescent="0.25">
      <c r="B349" s="11"/>
      <c r="C349" s="11"/>
      <c r="D349" s="11"/>
      <c r="E349" s="11"/>
      <c r="F349" s="11"/>
      <c r="H349" s="11"/>
      <c r="I349" s="5"/>
      <c r="J349" s="5"/>
      <c r="K349" s="402"/>
      <c r="L349" s="402"/>
      <c r="M349" s="5"/>
      <c r="N349" s="5"/>
      <c r="O349" s="5"/>
    </row>
    <row r="350" spans="2:15" s="2" customFormat="1" ht="50.25" customHeight="1" x14ac:dyDescent="0.25">
      <c r="B350" s="11"/>
      <c r="C350" s="11"/>
      <c r="D350" s="11"/>
      <c r="E350" s="11"/>
      <c r="F350" s="11"/>
      <c r="H350" s="11"/>
      <c r="I350" s="5"/>
      <c r="J350" s="5"/>
      <c r="K350" s="402"/>
      <c r="L350" s="402"/>
      <c r="M350" s="5"/>
      <c r="N350" s="5"/>
      <c r="O350" s="5"/>
    </row>
    <row r="351" spans="2:15" s="2" customFormat="1" ht="50.25" customHeight="1" x14ac:dyDescent="0.25">
      <c r="B351" s="11"/>
      <c r="C351" s="11"/>
      <c r="D351" s="11"/>
      <c r="E351" s="11"/>
      <c r="F351" s="11"/>
      <c r="H351" s="11"/>
      <c r="I351" s="5"/>
      <c r="J351" s="5"/>
      <c r="K351" s="402"/>
      <c r="L351" s="402"/>
      <c r="M351" s="5"/>
      <c r="N351" s="5"/>
      <c r="O351" s="5"/>
    </row>
    <row r="352" spans="2:15" s="2" customFormat="1" ht="50.25" customHeight="1" x14ac:dyDescent="0.25">
      <c r="B352" s="11"/>
      <c r="C352" s="11"/>
      <c r="D352" s="11"/>
      <c r="E352" s="11"/>
      <c r="F352" s="11"/>
      <c r="H352" s="11"/>
      <c r="I352" s="5"/>
      <c r="J352" s="5"/>
      <c r="K352" s="402"/>
      <c r="L352" s="402"/>
      <c r="M352" s="5"/>
      <c r="N352" s="5"/>
      <c r="O352" s="5"/>
    </row>
    <row r="353" spans="2:15" s="2" customFormat="1" ht="50.25" customHeight="1" x14ac:dyDescent="0.25">
      <c r="B353" s="11"/>
      <c r="C353" s="11"/>
      <c r="D353" s="11"/>
      <c r="E353" s="11"/>
      <c r="F353" s="11"/>
      <c r="H353" s="11"/>
      <c r="I353" s="5"/>
      <c r="J353" s="5"/>
      <c r="K353" s="402"/>
      <c r="L353" s="402"/>
      <c r="M353" s="5"/>
      <c r="N353" s="5"/>
      <c r="O353" s="5"/>
    </row>
    <row r="354" spans="2:15" s="2" customFormat="1" ht="50.25" customHeight="1" x14ac:dyDescent="0.25">
      <c r="B354" s="11"/>
      <c r="C354" s="11"/>
      <c r="D354" s="11"/>
      <c r="E354" s="11"/>
      <c r="F354" s="11"/>
      <c r="H354" s="11"/>
      <c r="I354" s="5"/>
      <c r="J354" s="5"/>
      <c r="K354" s="402"/>
      <c r="L354" s="402"/>
      <c r="M354" s="5"/>
      <c r="N354" s="5"/>
      <c r="O354" s="5"/>
    </row>
    <row r="355" spans="2:15" s="2" customFormat="1" ht="50.25" customHeight="1" x14ac:dyDescent="0.25">
      <c r="B355" s="11"/>
      <c r="C355" s="11"/>
      <c r="D355" s="11"/>
      <c r="E355" s="11"/>
      <c r="F355" s="11"/>
      <c r="H355" s="11"/>
      <c r="I355" s="5"/>
      <c r="J355" s="5"/>
      <c r="K355" s="402"/>
      <c r="L355" s="402"/>
      <c r="M355" s="5"/>
      <c r="N355" s="5"/>
      <c r="O355" s="5"/>
    </row>
    <row r="356" spans="2:15" s="2" customFormat="1" ht="50.25" customHeight="1" x14ac:dyDescent="0.25">
      <c r="B356" s="11"/>
      <c r="C356" s="11"/>
      <c r="D356" s="11"/>
      <c r="E356" s="11"/>
      <c r="F356" s="11"/>
      <c r="H356" s="11"/>
      <c r="I356" s="5"/>
      <c r="J356" s="5"/>
      <c r="K356" s="402"/>
      <c r="L356" s="402"/>
      <c r="M356" s="5"/>
      <c r="N356" s="5"/>
      <c r="O356" s="5"/>
    </row>
    <row r="357" spans="2:15" s="2" customFormat="1" ht="50.25" customHeight="1" x14ac:dyDescent="0.25">
      <c r="B357" s="11"/>
      <c r="C357" s="11"/>
      <c r="D357" s="11"/>
      <c r="E357" s="11"/>
      <c r="F357" s="11"/>
      <c r="H357" s="11"/>
      <c r="I357" s="5"/>
      <c r="J357" s="5"/>
      <c r="K357" s="402"/>
      <c r="L357" s="402"/>
      <c r="M357" s="5"/>
      <c r="N357" s="5"/>
      <c r="O357" s="5"/>
    </row>
    <row r="358" spans="2:15" s="2" customFormat="1" ht="50.25" customHeight="1" x14ac:dyDescent="0.25">
      <c r="B358" s="11"/>
      <c r="C358" s="11"/>
      <c r="D358" s="11"/>
      <c r="E358" s="11"/>
      <c r="F358" s="11"/>
      <c r="H358" s="11"/>
      <c r="I358" s="5"/>
      <c r="J358" s="5"/>
      <c r="K358" s="402"/>
      <c r="L358" s="402"/>
      <c r="M358" s="5"/>
      <c r="N358" s="5"/>
      <c r="O358" s="5"/>
    </row>
    <row r="359" spans="2:15" s="2" customFormat="1" ht="50.25" customHeight="1" x14ac:dyDescent="0.25">
      <c r="B359" s="11"/>
      <c r="C359" s="11"/>
      <c r="D359" s="11"/>
      <c r="E359" s="11"/>
      <c r="F359" s="11"/>
      <c r="H359" s="11"/>
      <c r="I359" s="5"/>
      <c r="J359" s="5"/>
      <c r="K359" s="402"/>
      <c r="L359" s="402"/>
      <c r="M359" s="5"/>
      <c r="N359" s="5"/>
      <c r="O359" s="5"/>
    </row>
    <row r="360" spans="2:15" s="2" customFormat="1" ht="50.25" customHeight="1" x14ac:dyDescent="0.25">
      <c r="B360" s="11"/>
      <c r="C360" s="11"/>
      <c r="D360" s="11"/>
      <c r="E360" s="11"/>
      <c r="F360" s="11"/>
      <c r="H360" s="11"/>
      <c r="I360" s="5"/>
      <c r="J360" s="5"/>
      <c r="K360" s="402"/>
      <c r="L360" s="402"/>
      <c r="M360" s="5"/>
      <c r="N360" s="5"/>
      <c r="O360" s="5"/>
    </row>
    <row r="361" spans="2:15" s="2" customFormat="1" ht="50.25" customHeight="1" x14ac:dyDescent="0.25">
      <c r="B361" s="11"/>
      <c r="C361" s="11"/>
      <c r="D361" s="11"/>
      <c r="E361" s="11"/>
      <c r="F361" s="11"/>
      <c r="H361" s="11"/>
      <c r="I361" s="5"/>
      <c r="J361" s="5"/>
      <c r="K361" s="402"/>
      <c r="L361" s="402"/>
      <c r="M361" s="5"/>
      <c r="N361" s="5"/>
      <c r="O361" s="5"/>
    </row>
    <row r="362" spans="2:15" s="2" customFormat="1" ht="50.25" customHeight="1" x14ac:dyDescent="0.25">
      <c r="B362" s="11"/>
      <c r="C362" s="11"/>
      <c r="D362" s="11"/>
      <c r="E362" s="11"/>
      <c r="F362" s="11"/>
      <c r="H362" s="11"/>
      <c r="I362" s="5"/>
      <c r="J362" s="5"/>
      <c r="K362" s="402"/>
      <c r="L362" s="402"/>
      <c r="M362" s="5"/>
      <c r="N362" s="5"/>
      <c r="O362" s="5"/>
    </row>
    <row r="363" spans="2:15" s="2" customFormat="1" ht="50.25" customHeight="1" x14ac:dyDescent="0.25">
      <c r="B363" s="11"/>
      <c r="C363" s="11"/>
      <c r="D363" s="11"/>
      <c r="E363" s="11"/>
      <c r="F363" s="11"/>
      <c r="H363" s="11"/>
      <c r="I363" s="5"/>
      <c r="J363" s="5"/>
      <c r="K363" s="402"/>
      <c r="L363" s="402"/>
      <c r="M363" s="5"/>
      <c r="N363" s="5"/>
      <c r="O363" s="5"/>
    </row>
    <row r="364" spans="2:15" s="2" customFormat="1" ht="50.25" customHeight="1" x14ac:dyDescent="0.25">
      <c r="B364" s="11"/>
      <c r="C364" s="11"/>
      <c r="D364" s="11"/>
      <c r="E364" s="11"/>
      <c r="F364" s="11"/>
      <c r="H364" s="11"/>
      <c r="I364" s="5"/>
      <c r="J364" s="5"/>
      <c r="K364" s="402"/>
      <c r="L364" s="402"/>
      <c r="M364" s="5"/>
      <c r="N364" s="5"/>
      <c r="O364" s="5"/>
    </row>
    <row r="365" spans="2:15" s="2" customFormat="1" ht="50.25" customHeight="1" x14ac:dyDescent="0.25">
      <c r="B365" s="11"/>
      <c r="C365" s="11"/>
      <c r="D365" s="11"/>
      <c r="E365" s="11"/>
      <c r="F365" s="11"/>
      <c r="H365" s="11"/>
      <c r="I365" s="5"/>
      <c r="J365" s="5"/>
      <c r="K365" s="402"/>
      <c r="L365" s="402"/>
      <c r="M365" s="5"/>
      <c r="N365" s="5"/>
      <c r="O365" s="5"/>
    </row>
    <row r="366" spans="2:15" s="2" customFormat="1" ht="50.25" customHeight="1" x14ac:dyDescent="0.25">
      <c r="B366" s="11"/>
      <c r="C366" s="11"/>
      <c r="D366" s="11"/>
      <c r="E366" s="11"/>
      <c r="F366" s="11"/>
      <c r="H366" s="11"/>
      <c r="I366" s="5"/>
      <c r="J366" s="5"/>
      <c r="K366" s="402"/>
      <c r="L366" s="402"/>
      <c r="M366" s="5"/>
      <c r="N366" s="5"/>
      <c r="O366" s="5"/>
    </row>
    <row r="367" spans="2:15" s="2" customFormat="1" ht="50.25" customHeight="1" x14ac:dyDescent="0.25">
      <c r="B367" s="11"/>
      <c r="C367" s="11"/>
      <c r="D367" s="11"/>
      <c r="E367" s="11"/>
      <c r="F367" s="11"/>
      <c r="H367" s="11"/>
      <c r="I367" s="5"/>
      <c r="J367" s="5"/>
      <c r="K367" s="402"/>
      <c r="L367" s="402"/>
      <c r="M367" s="5"/>
      <c r="N367" s="5"/>
      <c r="O367" s="5"/>
    </row>
    <row r="368" spans="2:15" s="2" customFormat="1" ht="50.25" customHeight="1" x14ac:dyDescent="0.25">
      <c r="B368" s="11"/>
      <c r="C368" s="11"/>
      <c r="D368" s="11"/>
      <c r="E368" s="11"/>
      <c r="F368" s="11"/>
      <c r="H368" s="11"/>
      <c r="I368" s="5"/>
      <c r="J368" s="5"/>
      <c r="K368" s="402"/>
      <c r="L368" s="402"/>
      <c r="M368" s="5"/>
      <c r="N368" s="5"/>
      <c r="O368" s="5"/>
    </row>
    <row r="369" spans="2:15" s="2" customFormat="1" ht="50.25" customHeight="1" x14ac:dyDescent="0.25">
      <c r="B369" s="11"/>
      <c r="C369" s="11"/>
      <c r="D369" s="11"/>
      <c r="E369" s="11"/>
      <c r="F369" s="11"/>
      <c r="H369" s="11"/>
      <c r="I369" s="5"/>
      <c r="J369" s="5"/>
      <c r="K369" s="402"/>
      <c r="L369" s="402"/>
      <c r="M369" s="5"/>
      <c r="N369" s="5"/>
      <c r="O369" s="5"/>
    </row>
    <row r="370" spans="2:15" s="2" customFormat="1" ht="50.25" customHeight="1" x14ac:dyDescent="0.25">
      <c r="B370" s="11"/>
      <c r="C370" s="11"/>
      <c r="D370" s="11"/>
      <c r="E370" s="11"/>
      <c r="F370" s="11"/>
      <c r="H370" s="11"/>
      <c r="I370" s="5"/>
      <c r="J370" s="5"/>
      <c r="K370" s="402"/>
      <c r="L370" s="402"/>
      <c r="M370" s="5"/>
      <c r="N370" s="5"/>
      <c r="O370" s="5"/>
    </row>
    <row r="371" spans="2:15" s="2" customFormat="1" ht="50.25" customHeight="1" x14ac:dyDescent="0.25">
      <c r="B371" s="11"/>
      <c r="C371" s="11"/>
      <c r="D371" s="11"/>
      <c r="E371" s="11"/>
      <c r="F371" s="11"/>
      <c r="H371" s="11"/>
      <c r="I371" s="5"/>
      <c r="J371" s="5"/>
      <c r="K371" s="402"/>
      <c r="L371" s="402"/>
      <c r="M371" s="5"/>
      <c r="N371" s="5"/>
      <c r="O371" s="5"/>
    </row>
    <row r="372" spans="2:15" s="2" customFormat="1" ht="50.25" customHeight="1" x14ac:dyDescent="0.25">
      <c r="B372" s="11"/>
      <c r="C372" s="11"/>
      <c r="D372" s="11"/>
      <c r="E372" s="11"/>
      <c r="F372" s="11"/>
      <c r="H372" s="11"/>
      <c r="I372" s="5"/>
      <c r="J372" s="5"/>
      <c r="K372" s="402"/>
      <c r="L372" s="402"/>
      <c r="M372" s="5"/>
      <c r="N372" s="5"/>
      <c r="O372" s="5"/>
    </row>
    <row r="373" spans="2:15" s="2" customFormat="1" ht="50.25" customHeight="1" x14ac:dyDescent="0.25">
      <c r="B373" s="11"/>
      <c r="C373" s="11"/>
      <c r="D373" s="11"/>
      <c r="E373" s="11"/>
      <c r="F373" s="11"/>
      <c r="H373" s="11"/>
      <c r="I373" s="5"/>
      <c r="J373" s="5"/>
      <c r="K373" s="402"/>
      <c r="L373" s="402"/>
      <c r="M373" s="5"/>
      <c r="N373" s="5"/>
      <c r="O373" s="5"/>
    </row>
    <row r="374" spans="2:15" s="2" customFormat="1" ht="50.25" customHeight="1" x14ac:dyDescent="0.25">
      <c r="B374" s="11"/>
      <c r="C374" s="11"/>
      <c r="D374" s="11"/>
      <c r="E374" s="11"/>
      <c r="F374" s="11"/>
      <c r="H374" s="11"/>
      <c r="I374" s="5"/>
      <c r="J374" s="5"/>
      <c r="K374" s="402"/>
      <c r="L374" s="402"/>
      <c r="M374" s="5"/>
      <c r="N374" s="5"/>
      <c r="O374" s="5"/>
    </row>
    <row r="375" spans="2:15" s="2" customFormat="1" ht="50.25" customHeight="1" x14ac:dyDescent="0.25">
      <c r="B375" s="11"/>
      <c r="C375" s="11"/>
      <c r="D375" s="11"/>
      <c r="E375" s="11"/>
      <c r="F375" s="11"/>
      <c r="H375" s="11"/>
      <c r="I375" s="5"/>
      <c r="J375" s="5"/>
      <c r="K375" s="402"/>
      <c r="L375" s="402"/>
      <c r="M375" s="5"/>
      <c r="N375" s="5"/>
      <c r="O375" s="5"/>
    </row>
    <row r="376" spans="2:15" s="2" customFormat="1" ht="50.25" customHeight="1" x14ac:dyDescent="0.25">
      <c r="B376" s="11"/>
      <c r="C376" s="11"/>
      <c r="D376" s="11"/>
      <c r="E376" s="11"/>
      <c r="F376" s="11"/>
      <c r="H376" s="11"/>
      <c r="I376" s="5"/>
      <c r="J376" s="5"/>
      <c r="K376" s="402"/>
      <c r="L376" s="402"/>
      <c r="M376" s="5"/>
      <c r="N376" s="5"/>
      <c r="O376" s="5"/>
    </row>
    <row r="377" spans="2:15" s="2" customFormat="1" ht="50.25" customHeight="1" x14ac:dyDescent="0.25">
      <c r="B377" s="11"/>
      <c r="C377" s="11"/>
      <c r="D377" s="11"/>
      <c r="E377" s="11"/>
      <c r="F377" s="11"/>
      <c r="H377" s="11"/>
      <c r="I377" s="5"/>
      <c r="J377" s="5"/>
      <c r="K377" s="402"/>
      <c r="L377" s="402"/>
      <c r="M377" s="5"/>
      <c r="N377" s="5"/>
      <c r="O377" s="5"/>
    </row>
    <row r="378" spans="2:15" s="2" customFormat="1" ht="50.25" customHeight="1" x14ac:dyDescent="0.25">
      <c r="B378" s="11"/>
      <c r="C378" s="11"/>
      <c r="D378" s="11"/>
      <c r="E378" s="11"/>
      <c r="F378" s="11"/>
      <c r="H378" s="11"/>
      <c r="I378" s="5"/>
      <c r="J378" s="5"/>
      <c r="K378" s="402"/>
      <c r="L378" s="402"/>
      <c r="M378" s="5"/>
      <c r="N378" s="5"/>
      <c r="O378" s="5"/>
    </row>
    <row r="379" spans="2:15" s="2" customFormat="1" ht="50.25" customHeight="1" x14ac:dyDescent="0.25">
      <c r="B379" s="11"/>
      <c r="C379" s="11"/>
      <c r="D379" s="11"/>
      <c r="E379" s="11"/>
      <c r="F379" s="11"/>
      <c r="H379" s="11"/>
      <c r="I379" s="5"/>
      <c r="J379" s="5"/>
      <c r="K379" s="402"/>
      <c r="L379" s="402"/>
      <c r="M379" s="5"/>
      <c r="N379" s="5"/>
      <c r="O379" s="5"/>
    </row>
    <row r="380" spans="2:15" s="2" customFormat="1" ht="50.25" customHeight="1" x14ac:dyDescent="0.25">
      <c r="B380" s="11"/>
      <c r="C380" s="11"/>
      <c r="D380" s="11"/>
      <c r="E380" s="11"/>
      <c r="F380" s="11"/>
      <c r="H380" s="11"/>
      <c r="I380" s="5"/>
      <c r="J380" s="5"/>
      <c r="K380" s="402"/>
      <c r="L380" s="402"/>
      <c r="M380" s="5"/>
      <c r="N380" s="5"/>
      <c r="O380" s="5"/>
    </row>
    <row r="381" spans="2:15" s="2" customFormat="1" ht="50.25" customHeight="1" x14ac:dyDescent="0.25">
      <c r="B381" s="11"/>
      <c r="C381" s="11"/>
      <c r="D381" s="11"/>
      <c r="E381" s="11"/>
      <c r="F381" s="11"/>
      <c r="H381" s="11"/>
      <c r="I381" s="5"/>
      <c r="J381" s="5"/>
      <c r="K381" s="402"/>
      <c r="L381" s="402"/>
      <c r="M381" s="5"/>
      <c r="N381" s="5"/>
      <c r="O381" s="5"/>
    </row>
    <row r="382" spans="2:15" s="2" customFormat="1" ht="50.25" customHeight="1" x14ac:dyDescent="0.25">
      <c r="B382" s="11"/>
      <c r="C382" s="11"/>
      <c r="D382" s="11"/>
      <c r="E382" s="11"/>
      <c r="F382" s="11"/>
      <c r="H382" s="11"/>
      <c r="I382" s="5"/>
      <c r="J382" s="5"/>
      <c r="K382" s="402"/>
      <c r="L382" s="402"/>
      <c r="M382" s="5"/>
      <c r="N382" s="5"/>
      <c r="O382" s="5"/>
    </row>
    <row r="383" spans="2:15" s="2" customFormat="1" ht="50.25" customHeight="1" x14ac:dyDescent="0.25">
      <c r="B383" s="11"/>
      <c r="C383" s="11"/>
      <c r="D383" s="11"/>
      <c r="E383" s="11"/>
      <c r="F383" s="11"/>
      <c r="H383" s="11"/>
      <c r="I383" s="5"/>
      <c r="J383" s="5"/>
      <c r="K383" s="402"/>
      <c r="L383" s="402"/>
      <c r="M383" s="5"/>
      <c r="N383" s="5"/>
      <c r="O383" s="5"/>
    </row>
    <row r="384" spans="2:15" s="2" customFormat="1" ht="50.25" customHeight="1" x14ac:dyDescent="0.25">
      <c r="B384" s="11"/>
      <c r="C384" s="11"/>
      <c r="D384" s="11"/>
      <c r="E384" s="11"/>
      <c r="F384" s="11"/>
      <c r="H384" s="11"/>
      <c r="I384" s="5"/>
      <c r="J384" s="5"/>
      <c r="K384" s="402"/>
      <c r="L384" s="402"/>
      <c r="M384" s="5"/>
      <c r="N384" s="5"/>
      <c r="O384" s="5"/>
    </row>
    <row r="385" spans="2:15" s="2" customFormat="1" ht="50.25" customHeight="1" x14ac:dyDescent="0.25">
      <c r="B385" s="11"/>
      <c r="C385" s="11"/>
      <c r="D385" s="11"/>
      <c r="E385" s="11"/>
      <c r="F385" s="11"/>
      <c r="H385" s="11"/>
      <c r="I385" s="5"/>
      <c r="J385" s="5"/>
      <c r="K385" s="402"/>
      <c r="L385" s="402"/>
      <c r="M385" s="5"/>
      <c r="N385" s="5"/>
      <c r="O385" s="5"/>
    </row>
    <row r="386" spans="2:15" s="2" customFormat="1" ht="50.25" customHeight="1" x14ac:dyDescent="0.25">
      <c r="B386" s="11"/>
      <c r="C386" s="11"/>
      <c r="D386" s="11"/>
      <c r="E386" s="11"/>
      <c r="F386" s="11"/>
      <c r="H386" s="11"/>
      <c r="I386" s="5"/>
      <c r="J386" s="5"/>
      <c r="K386" s="402"/>
      <c r="L386" s="402"/>
      <c r="M386" s="5"/>
      <c r="N386" s="5"/>
      <c r="O386" s="5"/>
    </row>
    <row r="387" spans="2:15" s="2" customFormat="1" ht="50.25" customHeight="1" x14ac:dyDescent="0.25">
      <c r="B387" s="11"/>
      <c r="C387" s="11"/>
      <c r="D387" s="11"/>
      <c r="E387" s="11"/>
      <c r="F387" s="11"/>
      <c r="H387" s="11"/>
      <c r="I387" s="5"/>
      <c r="J387" s="5"/>
      <c r="K387" s="402"/>
      <c r="L387" s="402"/>
      <c r="M387" s="5"/>
      <c r="N387" s="5"/>
      <c r="O387" s="5"/>
    </row>
    <row r="388" spans="2:15" s="2" customFormat="1" ht="50.25" customHeight="1" x14ac:dyDescent="0.25">
      <c r="B388" s="11"/>
      <c r="C388" s="11"/>
      <c r="D388" s="11"/>
      <c r="E388" s="11"/>
      <c r="F388" s="11"/>
      <c r="H388" s="11"/>
      <c r="I388" s="5"/>
      <c r="J388" s="5"/>
      <c r="K388" s="402"/>
      <c r="L388" s="402"/>
      <c r="M388" s="5"/>
      <c r="N388" s="5"/>
      <c r="O388" s="5"/>
    </row>
    <row r="389" spans="2:15" s="2" customFormat="1" ht="50.25" customHeight="1" x14ac:dyDescent="0.25">
      <c r="B389" s="11"/>
      <c r="C389" s="11"/>
      <c r="D389" s="11"/>
      <c r="E389" s="11"/>
      <c r="F389" s="11"/>
      <c r="H389" s="11"/>
      <c r="I389" s="5"/>
      <c r="J389" s="5"/>
      <c r="K389" s="402"/>
      <c r="L389" s="402"/>
      <c r="M389" s="5"/>
      <c r="N389" s="5"/>
      <c r="O389" s="5"/>
    </row>
    <row r="390" spans="2:15" s="2" customFormat="1" ht="50.25" customHeight="1" x14ac:dyDescent="0.25">
      <c r="B390" s="11"/>
      <c r="C390" s="11"/>
      <c r="D390" s="11"/>
      <c r="E390" s="11"/>
      <c r="F390" s="11"/>
      <c r="H390" s="11"/>
      <c r="I390" s="5"/>
      <c r="J390" s="5"/>
      <c r="K390" s="402"/>
      <c r="L390" s="402"/>
      <c r="M390" s="5"/>
      <c r="N390" s="5"/>
      <c r="O390" s="5"/>
    </row>
    <row r="391" spans="2:15" s="2" customFormat="1" ht="50.25" customHeight="1" x14ac:dyDescent="0.25">
      <c r="B391" s="11"/>
      <c r="C391" s="11"/>
      <c r="D391" s="11"/>
      <c r="E391" s="11"/>
      <c r="F391" s="11"/>
      <c r="H391" s="11"/>
      <c r="I391" s="5"/>
      <c r="J391" s="5"/>
      <c r="K391" s="402"/>
      <c r="L391" s="402"/>
      <c r="M391" s="5"/>
      <c r="N391" s="5"/>
      <c r="O391" s="5"/>
    </row>
    <row r="392" spans="2:15" s="2" customFormat="1" ht="50.25" customHeight="1" x14ac:dyDescent="0.25">
      <c r="B392" s="11"/>
      <c r="C392" s="11"/>
      <c r="D392" s="11"/>
      <c r="E392" s="11"/>
      <c r="F392" s="11"/>
      <c r="H392" s="11"/>
      <c r="I392" s="5"/>
      <c r="J392" s="5"/>
      <c r="K392" s="402"/>
      <c r="L392" s="402"/>
      <c r="M392" s="5"/>
      <c r="N392" s="5"/>
      <c r="O392" s="5"/>
    </row>
    <row r="393" spans="2:15" s="2" customFormat="1" ht="50.25" customHeight="1" x14ac:dyDescent="0.25">
      <c r="B393" s="11"/>
      <c r="C393" s="11"/>
      <c r="D393" s="11"/>
      <c r="E393" s="11"/>
      <c r="F393" s="11"/>
      <c r="H393" s="11"/>
      <c r="I393" s="5"/>
      <c r="J393" s="5"/>
      <c r="K393" s="402"/>
      <c r="L393" s="402"/>
      <c r="M393" s="5"/>
      <c r="N393" s="5"/>
      <c r="O393" s="5"/>
    </row>
    <row r="394" spans="2:15" s="2" customFormat="1" ht="50.25" customHeight="1" x14ac:dyDescent="0.25">
      <c r="B394" s="11"/>
      <c r="C394" s="11"/>
      <c r="D394" s="11"/>
      <c r="E394" s="11"/>
      <c r="F394" s="11"/>
      <c r="H394" s="11"/>
      <c r="I394" s="5"/>
      <c r="J394" s="5"/>
      <c r="K394" s="402"/>
      <c r="L394" s="402"/>
      <c r="M394" s="5"/>
      <c r="N394" s="5"/>
      <c r="O394" s="5"/>
    </row>
    <row r="395" spans="2:15" s="2" customFormat="1" ht="50.25" customHeight="1" x14ac:dyDescent="0.25">
      <c r="B395" s="11"/>
      <c r="C395" s="11"/>
      <c r="D395" s="11"/>
      <c r="E395" s="11"/>
      <c r="F395" s="11"/>
      <c r="H395" s="11"/>
      <c r="I395" s="5"/>
      <c r="J395" s="5"/>
      <c r="K395" s="402"/>
      <c r="L395" s="402"/>
      <c r="M395" s="5"/>
      <c r="N395" s="5"/>
      <c r="O395" s="5"/>
    </row>
    <row r="396" spans="2:15" s="2" customFormat="1" ht="50.25" customHeight="1" x14ac:dyDescent="0.25">
      <c r="B396" s="11"/>
      <c r="C396" s="11"/>
      <c r="D396" s="11"/>
      <c r="E396" s="11"/>
      <c r="F396" s="11"/>
      <c r="H396" s="11"/>
      <c r="I396" s="5"/>
      <c r="J396" s="5"/>
      <c r="K396" s="402"/>
      <c r="L396" s="402"/>
      <c r="M396" s="5"/>
      <c r="N396" s="5"/>
      <c r="O396" s="5"/>
    </row>
    <row r="397" spans="2:15" s="2" customFormat="1" ht="50.25" customHeight="1" x14ac:dyDescent="0.25">
      <c r="B397" s="11"/>
      <c r="C397" s="11"/>
      <c r="D397" s="11"/>
      <c r="E397" s="11"/>
      <c r="F397" s="11"/>
      <c r="H397" s="11"/>
      <c r="I397" s="5"/>
      <c r="J397" s="5"/>
      <c r="K397" s="402"/>
      <c r="L397" s="402"/>
      <c r="M397" s="5"/>
      <c r="N397" s="5"/>
      <c r="O397" s="5"/>
    </row>
    <row r="398" spans="2:15" s="2" customFormat="1" ht="50.25" customHeight="1" x14ac:dyDescent="0.25">
      <c r="B398" s="11"/>
      <c r="C398" s="11"/>
      <c r="D398" s="11"/>
      <c r="E398" s="11"/>
      <c r="F398" s="11"/>
      <c r="H398" s="11"/>
      <c r="I398" s="5"/>
      <c r="J398" s="5"/>
      <c r="K398" s="402"/>
      <c r="L398" s="402"/>
      <c r="M398" s="5"/>
      <c r="N398" s="5"/>
      <c r="O398" s="5"/>
    </row>
    <row r="399" spans="2:15" s="2" customFormat="1" ht="50.25" customHeight="1" x14ac:dyDescent="0.25">
      <c r="B399" s="11"/>
      <c r="C399" s="11"/>
      <c r="D399" s="11"/>
      <c r="E399" s="11"/>
      <c r="F399" s="11"/>
      <c r="H399" s="11"/>
      <c r="I399" s="5"/>
      <c r="J399" s="5"/>
      <c r="K399" s="402"/>
      <c r="L399" s="402"/>
      <c r="M399" s="5"/>
      <c r="N399" s="5"/>
      <c r="O399" s="5"/>
    </row>
    <row r="400" spans="2:15" s="2" customFormat="1" ht="50.25" customHeight="1" x14ac:dyDescent="0.25">
      <c r="B400" s="11"/>
      <c r="C400" s="11"/>
      <c r="D400" s="11"/>
      <c r="E400" s="11"/>
      <c r="F400" s="11"/>
      <c r="H400" s="11"/>
      <c r="I400" s="5"/>
      <c r="J400" s="5"/>
      <c r="K400" s="402"/>
      <c r="L400" s="402"/>
      <c r="M400" s="5"/>
      <c r="N400" s="5"/>
      <c r="O400" s="5"/>
    </row>
    <row r="401" spans="2:15" s="2" customFormat="1" ht="50.25" customHeight="1" x14ac:dyDescent="0.25">
      <c r="B401" s="11"/>
      <c r="C401" s="11"/>
      <c r="D401" s="11"/>
      <c r="E401" s="11"/>
      <c r="F401" s="11"/>
      <c r="H401" s="11"/>
      <c r="I401" s="5"/>
      <c r="J401" s="5"/>
      <c r="K401" s="402"/>
      <c r="L401" s="402"/>
      <c r="M401" s="5"/>
      <c r="N401" s="5"/>
      <c r="O401" s="5"/>
    </row>
    <row r="402" spans="2:15" s="2" customFormat="1" ht="50.25" customHeight="1" x14ac:dyDescent="0.25">
      <c r="B402" s="11"/>
      <c r="C402" s="11"/>
      <c r="D402" s="11"/>
      <c r="E402" s="11"/>
      <c r="F402" s="11"/>
      <c r="H402" s="11"/>
      <c r="I402" s="5"/>
      <c r="J402" s="5"/>
      <c r="K402" s="402"/>
      <c r="L402" s="402"/>
      <c r="M402" s="5"/>
      <c r="N402" s="5"/>
      <c r="O402" s="5"/>
    </row>
    <row r="403" spans="2:15" s="2" customFormat="1" ht="50.25" customHeight="1" x14ac:dyDescent="0.25">
      <c r="B403" s="11"/>
      <c r="C403" s="11"/>
      <c r="D403" s="11"/>
      <c r="E403" s="11"/>
      <c r="F403" s="11"/>
      <c r="H403" s="11"/>
      <c r="I403" s="5"/>
      <c r="J403" s="5"/>
      <c r="K403" s="402"/>
      <c r="L403" s="402"/>
      <c r="M403" s="5"/>
      <c r="N403" s="5"/>
      <c r="O403" s="5"/>
    </row>
    <row r="404" spans="2:15" s="2" customFormat="1" ht="50.25" customHeight="1" x14ac:dyDescent="0.25">
      <c r="B404" s="11"/>
      <c r="C404" s="11"/>
      <c r="D404" s="11"/>
      <c r="E404" s="11"/>
      <c r="F404" s="11"/>
      <c r="H404" s="11"/>
      <c r="I404" s="5"/>
      <c r="J404" s="5"/>
      <c r="K404" s="402"/>
      <c r="L404" s="402"/>
      <c r="M404" s="5"/>
      <c r="N404" s="5"/>
      <c r="O404" s="5"/>
    </row>
    <row r="405" spans="2:15" s="2" customFormat="1" ht="50.25" customHeight="1" x14ac:dyDescent="0.25">
      <c r="B405" s="11"/>
      <c r="C405" s="11"/>
      <c r="D405" s="11"/>
      <c r="E405" s="11"/>
      <c r="F405" s="11"/>
      <c r="H405" s="11"/>
      <c r="I405" s="5"/>
      <c r="J405" s="5"/>
      <c r="K405" s="402"/>
      <c r="L405" s="402"/>
      <c r="M405" s="5"/>
      <c r="N405" s="5"/>
      <c r="O405" s="5"/>
    </row>
    <row r="406" spans="2:15" s="2" customFormat="1" ht="50.25" customHeight="1" x14ac:dyDescent="0.25">
      <c r="B406" s="11"/>
      <c r="C406" s="11"/>
      <c r="D406" s="11"/>
      <c r="E406" s="11"/>
      <c r="F406" s="11"/>
      <c r="H406" s="11"/>
      <c r="I406" s="5"/>
      <c r="J406" s="5"/>
      <c r="K406" s="402"/>
      <c r="L406" s="402"/>
      <c r="M406" s="5"/>
      <c r="N406" s="5"/>
      <c r="O406" s="5"/>
    </row>
    <row r="407" spans="2:15" s="2" customFormat="1" ht="50.25" customHeight="1" x14ac:dyDescent="0.25">
      <c r="B407" s="11"/>
      <c r="C407" s="11"/>
      <c r="D407" s="11"/>
      <c r="E407" s="11"/>
      <c r="F407" s="11"/>
      <c r="H407" s="11"/>
      <c r="I407" s="5"/>
      <c r="J407" s="5"/>
      <c r="K407" s="402"/>
      <c r="L407" s="402"/>
      <c r="M407" s="5"/>
      <c r="N407" s="5"/>
      <c r="O407" s="5"/>
    </row>
    <row r="408" spans="2:15" s="2" customFormat="1" ht="50.25" customHeight="1" x14ac:dyDescent="0.25">
      <c r="B408" s="11"/>
      <c r="C408" s="11"/>
      <c r="D408" s="11"/>
      <c r="E408" s="11"/>
      <c r="F408" s="11"/>
      <c r="H408" s="11"/>
      <c r="I408" s="5"/>
      <c r="J408" s="5"/>
      <c r="K408" s="402"/>
      <c r="L408" s="402"/>
      <c r="M408" s="5"/>
      <c r="N408" s="5"/>
      <c r="O408" s="5"/>
    </row>
    <row r="409" spans="2:15" s="2" customFormat="1" ht="50.25" customHeight="1" x14ac:dyDescent="0.25">
      <c r="B409" s="11"/>
      <c r="C409" s="11"/>
      <c r="D409" s="11"/>
      <c r="E409" s="11"/>
      <c r="F409" s="11"/>
      <c r="H409" s="11"/>
      <c r="I409" s="5"/>
      <c r="J409" s="5"/>
      <c r="K409" s="402"/>
      <c r="L409" s="402"/>
      <c r="M409" s="5"/>
      <c r="N409" s="5"/>
      <c r="O409" s="5"/>
    </row>
    <row r="410" spans="2:15" s="2" customFormat="1" ht="50.25" customHeight="1" x14ac:dyDescent="0.25">
      <c r="B410" s="11"/>
      <c r="C410" s="11"/>
      <c r="D410" s="11"/>
      <c r="E410" s="11"/>
      <c r="F410" s="11"/>
      <c r="H410" s="11"/>
      <c r="I410" s="5"/>
      <c r="J410" s="5"/>
      <c r="K410" s="402"/>
      <c r="L410" s="402"/>
      <c r="M410" s="5"/>
      <c r="N410" s="5"/>
      <c r="O410" s="5"/>
    </row>
    <row r="411" spans="2:15" s="2" customFormat="1" ht="50.25" customHeight="1" x14ac:dyDescent="0.25">
      <c r="B411" s="11"/>
      <c r="C411" s="11"/>
      <c r="D411" s="11"/>
      <c r="E411" s="11"/>
      <c r="F411" s="11"/>
      <c r="H411" s="11"/>
      <c r="I411" s="5"/>
      <c r="J411" s="5"/>
      <c r="K411" s="402"/>
      <c r="L411" s="402"/>
      <c r="M411" s="5"/>
      <c r="N411" s="5"/>
      <c r="O411" s="5"/>
    </row>
    <row r="412" spans="2:15" s="2" customFormat="1" ht="50.25" customHeight="1" x14ac:dyDescent="0.25">
      <c r="B412" s="11"/>
      <c r="C412" s="11"/>
      <c r="D412" s="11"/>
      <c r="E412" s="11"/>
      <c r="F412" s="11"/>
      <c r="H412" s="11"/>
      <c r="I412" s="5"/>
      <c r="J412" s="5"/>
      <c r="K412" s="402"/>
      <c r="L412" s="402"/>
      <c r="M412" s="5"/>
      <c r="N412" s="5"/>
      <c r="O412" s="5"/>
    </row>
    <row r="413" spans="2:15" s="2" customFormat="1" ht="50.25" customHeight="1" x14ac:dyDescent="0.25">
      <c r="B413" s="11"/>
      <c r="C413" s="11"/>
      <c r="D413" s="11"/>
      <c r="E413" s="11"/>
      <c r="F413" s="11"/>
      <c r="H413" s="11"/>
      <c r="I413" s="5"/>
      <c r="J413" s="5"/>
      <c r="K413" s="402"/>
      <c r="L413" s="402"/>
      <c r="M413" s="5"/>
      <c r="N413" s="5"/>
      <c r="O413" s="5"/>
    </row>
    <row r="414" spans="2:15" s="2" customFormat="1" ht="50.25" customHeight="1" x14ac:dyDescent="0.25">
      <c r="B414" s="11"/>
      <c r="C414" s="11"/>
      <c r="D414" s="11"/>
      <c r="E414" s="11"/>
      <c r="F414" s="11"/>
      <c r="H414" s="11"/>
      <c r="I414" s="5"/>
      <c r="J414" s="5"/>
      <c r="K414" s="402"/>
      <c r="L414" s="402"/>
      <c r="M414" s="5"/>
      <c r="N414" s="5"/>
      <c r="O414" s="5"/>
    </row>
    <row r="415" spans="2:15" s="2" customFormat="1" ht="50.25" customHeight="1" x14ac:dyDescent="0.25">
      <c r="B415" s="11"/>
      <c r="C415" s="11"/>
      <c r="D415" s="11"/>
      <c r="E415" s="11"/>
      <c r="F415" s="11"/>
      <c r="H415" s="11"/>
      <c r="I415" s="5"/>
      <c r="J415" s="5"/>
      <c r="K415" s="402"/>
      <c r="L415" s="402"/>
      <c r="M415" s="5"/>
      <c r="N415" s="5"/>
      <c r="O415" s="5"/>
    </row>
    <row r="416" spans="2:15" s="2" customFormat="1" ht="50.25" customHeight="1" x14ac:dyDescent="0.25">
      <c r="B416" s="11"/>
      <c r="C416" s="11"/>
      <c r="D416" s="11"/>
      <c r="E416" s="11"/>
      <c r="F416" s="11"/>
      <c r="H416" s="11"/>
      <c r="I416" s="5"/>
      <c r="J416" s="5"/>
      <c r="K416" s="402"/>
      <c r="L416" s="402"/>
      <c r="M416" s="5"/>
      <c r="N416" s="5"/>
      <c r="O416" s="5"/>
    </row>
    <row r="417" spans="2:15" s="2" customFormat="1" ht="50.25" customHeight="1" x14ac:dyDescent="0.25">
      <c r="B417" s="11"/>
      <c r="C417" s="11"/>
      <c r="D417" s="11"/>
      <c r="E417" s="11"/>
      <c r="F417" s="11"/>
      <c r="H417" s="11"/>
      <c r="I417" s="5"/>
      <c r="J417" s="5"/>
      <c r="K417" s="402"/>
      <c r="L417" s="402"/>
      <c r="M417" s="5"/>
      <c r="N417" s="5"/>
      <c r="O417" s="5"/>
    </row>
    <row r="418" spans="2:15" s="2" customFormat="1" ht="50.25" customHeight="1" x14ac:dyDescent="0.25">
      <c r="B418" s="11"/>
      <c r="C418" s="11"/>
      <c r="D418" s="11"/>
      <c r="E418" s="11"/>
      <c r="F418" s="11"/>
      <c r="H418" s="11"/>
      <c r="I418" s="5"/>
      <c r="J418" s="5"/>
      <c r="K418" s="402"/>
      <c r="L418" s="402"/>
      <c r="M418" s="5"/>
      <c r="N418" s="5"/>
      <c r="O418" s="5"/>
    </row>
    <row r="419" spans="2:15" s="2" customFormat="1" ht="50.25" customHeight="1" x14ac:dyDescent="0.25">
      <c r="B419" s="11"/>
      <c r="C419" s="11"/>
      <c r="D419" s="11"/>
      <c r="E419" s="11"/>
      <c r="F419" s="11"/>
      <c r="H419" s="11"/>
      <c r="I419" s="5"/>
      <c r="J419" s="5"/>
      <c r="K419" s="402"/>
      <c r="L419" s="402"/>
      <c r="M419" s="5"/>
      <c r="N419" s="5"/>
      <c r="O419" s="5"/>
    </row>
    <row r="420" spans="2:15" s="2" customFormat="1" ht="50.25" customHeight="1" x14ac:dyDescent="0.25">
      <c r="B420" s="11"/>
      <c r="C420" s="11"/>
      <c r="D420" s="11"/>
      <c r="E420" s="11"/>
      <c r="F420" s="11"/>
      <c r="H420" s="11"/>
      <c r="I420" s="5"/>
      <c r="J420" s="5"/>
      <c r="K420" s="402"/>
      <c r="L420" s="402"/>
      <c r="M420" s="5"/>
      <c r="N420" s="5"/>
      <c r="O420" s="5"/>
    </row>
    <row r="421" spans="2:15" s="2" customFormat="1" ht="50.25" customHeight="1" x14ac:dyDescent="0.25">
      <c r="B421" s="11"/>
      <c r="C421" s="11"/>
      <c r="D421" s="11"/>
      <c r="E421" s="11"/>
      <c r="F421" s="11"/>
      <c r="H421" s="11"/>
      <c r="I421" s="5"/>
      <c r="J421" s="5"/>
      <c r="K421" s="402"/>
      <c r="L421" s="402"/>
      <c r="M421" s="5"/>
      <c r="N421" s="5"/>
      <c r="O421" s="5"/>
    </row>
    <row r="422" spans="2:15" s="2" customFormat="1" ht="50.25" customHeight="1" x14ac:dyDescent="0.25">
      <c r="B422" s="11"/>
      <c r="C422" s="11"/>
      <c r="D422" s="11"/>
      <c r="E422" s="11"/>
      <c r="F422" s="11"/>
      <c r="H422" s="11"/>
      <c r="I422" s="5"/>
      <c r="J422" s="5"/>
      <c r="K422" s="402"/>
      <c r="L422" s="402"/>
      <c r="M422" s="5"/>
      <c r="N422" s="5"/>
      <c r="O422" s="5"/>
    </row>
    <row r="423" spans="2:15" s="2" customFormat="1" ht="50.25" customHeight="1" x14ac:dyDescent="0.25">
      <c r="B423" s="11"/>
      <c r="C423" s="11"/>
      <c r="D423" s="11"/>
      <c r="E423" s="11"/>
      <c r="F423" s="11"/>
      <c r="H423" s="11"/>
      <c r="I423" s="5"/>
      <c r="J423" s="5"/>
      <c r="K423" s="402"/>
      <c r="L423" s="402"/>
      <c r="M423" s="5"/>
      <c r="N423" s="5"/>
      <c r="O423" s="5"/>
    </row>
    <row r="424" spans="2:15" s="2" customFormat="1" ht="50.25" customHeight="1" x14ac:dyDescent="0.25">
      <c r="B424" s="11"/>
      <c r="C424" s="11"/>
      <c r="D424" s="11"/>
      <c r="E424" s="11"/>
      <c r="F424" s="11"/>
      <c r="H424" s="11"/>
      <c r="I424" s="5"/>
      <c r="J424" s="5"/>
      <c r="K424" s="402"/>
      <c r="L424" s="402"/>
      <c r="M424" s="5"/>
      <c r="N424" s="5"/>
      <c r="O424" s="5"/>
    </row>
    <row r="425" spans="2:15" s="2" customFormat="1" ht="50.25" customHeight="1" x14ac:dyDescent="0.25">
      <c r="B425" s="11"/>
      <c r="C425" s="11"/>
      <c r="D425" s="11"/>
      <c r="E425" s="11"/>
      <c r="F425" s="11"/>
      <c r="H425" s="11"/>
      <c r="I425" s="5"/>
      <c r="J425" s="5"/>
      <c r="K425" s="402"/>
      <c r="L425" s="402"/>
      <c r="M425" s="5"/>
      <c r="N425" s="5"/>
      <c r="O425" s="5"/>
    </row>
    <row r="426" spans="2:15" s="2" customFormat="1" ht="50.25" customHeight="1" x14ac:dyDescent="0.25">
      <c r="B426" s="11"/>
      <c r="C426" s="11"/>
      <c r="D426" s="11"/>
      <c r="E426" s="11"/>
      <c r="F426" s="11"/>
      <c r="H426" s="11"/>
      <c r="I426" s="5"/>
      <c r="J426" s="5"/>
      <c r="K426" s="402"/>
      <c r="L426" s="402"/>
      <c r="M426" s="5"/>
      <c r="N426" s="5"/>
      <c r="O426" s="5"/>
    </row>
    <row r="427" spans="2:15" s="2" customFormat="1" ht="50.25" customHeight="1" x14ac:dyDescent="0.25">
      <c r="B427" s="11"/>
      <c r="C427" s="11"/>
      <c r="D427" s="11"/>
      <c r="E427" s="11"/>
      <c r="F427" s="11"/>
      <c r="H427" s="11"/>
      <c r="I427" s="5"/>
      <c r="J427" s="5"/>
      <c r="K427" s="402"/>
      <c r="L427" s="402"/>
      <c r="M427" s="5"/>
      <c r="N427" s="5"/>
      <c r="O427" s="5"/>
    </row>
    <row r="428" spans="2:15" s="2" customFormat="1" ht="50.25" customHeight="1" x14ac:dyDescent="0.25">
      <c r="B428" s="11"/>
      <c r="C428" s="11"/>
      <c r="D428" s="11"/>
      <c r="E428" s="11"/>
      <c r="F428" s="11"/>
      <c r="H428" s="11"/>
      <c r="I428" s="5"/>
      <c r="J428" s="5"/>
      <c r="K428" s="402"/>
      <c r="L428" s="402"/>
      <c r="M428" s="5"/>
      <c r="N428" s="5"/>
      <c r="O428" s="5"/>
    </row>
    <row r="429" spans="2:15" s="2" customFormat="1" ht="50.25" customHeight="1" x14ac:dyDescent="0.25">
      <c r="B429" s="11"/>
      <c r="C429" s="11"/>
      <c r="D429" s="11"/>
      <c r="E429" s="11"/>
      <c r="F429" s="11"/>
      <c r="H429" s="11"/>
      <c r="I429" s="5"/>
      <c r="J429" s="5"/>
      <c r="K429" s="402"/>
      <c r="L429" s="402"/>
      <c r="M429" s="5"/>
      <c r="N429" s="5"/>
      <c r="O429" s="5"/>
    </row>
    <row r="430" spans="2:15" s="2" customFormat="1" ht="50.25" customHeight="1" x14ac:dyDescent="0.25">
      <c r="B430" s="11"/>
      <c r="C430" s="11"/>
      <c r="D430" s="11"/>
      <c r="E430" s="11"/>
      <c r="F430" s="11"/>
      <c r="H430" s="11"/>
      <c r="I430" s="5"/>
      <c r="J430" s="5"/>
      <c r="K430" s="402"/>
      <c r="L430" s="402"/>
      <c r="M430" s="5"/>
      <c r="N430" s="5"/>
      <c r="O430" s="5"/>
    </row>
    <row r="431" spans="2:15" s="2" customFormat="1" ht="50.25" customHeight="1" x14ac:dyDescent="0.25">
      <c r="B431" s="11"/>
      <c r="C431" s="11"/>
      <c r="D431" s="11"/>
      <c r="E431" s="11"/>
      <c r="F431" s="11"/>
      <c r="H431" s="11"/>
      <c r="I431" s="5"/>
      <c r="J431" s="5"/>
      <c r="K431" s="402"/>
      <c r="L431" s="402"/>
      <c r="M431" s="5"/>
      <c r="N431" s="5"/>
      <c r="O431" s="5"/>
    </row>
    <row r="432" spans="2:15" s="2" customFormat="1" ht="50.25" customHeight="1" x14ac:dyDescent="0.25">
      <c r="B432" s="11"/>
      <c r="C432" s="11"/>
      <c r="D432" s="11"/>
      <c r="E432" s="11"/>
      <c r="F432" s="11"/>
      <c r="H432" s="11"/>
      <c r="I432" s="5"/>
      <c r="J432" s="5"/>
      <c r="K432" s="402"/>
      <c r="L432" s="402"/>
      <c r="M432" s="5"/>
      <c r="N432" s="5"/>
      <c r="O432" s="5"/>
    </row>
    <row r="433" spans="2:15" s="2" customFormat="1" ht="50.25" customHeight="1" x14ac:dyDescent="0.25">
      <c r="B433" s="11"/>
      <c r="C433" s="11"/>
      <c r="D433" s="11"/>
      <c r="E433" s="11"/>
      <c r="F433" s="11"/>
      <c r="H433" s="11"/>
      <c r="I433" s="5"/>
      <c r="J433" s="5"/>
      <c r="K433" s="402"/>
      <c r="L433" s="402"/>
      <c r="M433" s="5"/>
      <c r="N433" s="5"/>
      <c r="O433" s="5"/>
    </row>
    <row r="434" spans="2:15" s="2" customFormat="1" ht="50.25" customHeight="1" x14ac:dyDescent="0.25">
      <c r="B434" s="11"/>
      <c r="C434" s="11"/>
      <c r="D434" s="11"/>
      <c r="E434" s="11"/>
      <c r="F434" s="11"/>
      <c r="H434" s="11"/>
      <c r="I434" s="5"/>
      <c r="J434" s="5"/>
      <c r="K434" s="402"/>
      <c r="L434" s="402"/>
      <c r="M434" s="5"/>
      <c r="N434" s="5"/>
      <c r="O434" s="5"/>
    </row>
    <row r="435" spans="2:15" s="2" customFormat="1" ht="50.25" customHeight="1" x14ac:dyDescent="0.25">
      <c r="B435" s="11"/>
      <c r="C435" s="11"/>
      <c r="D435" s="11"/>
      <c r="E435" s="11"/>
      <c r="F435" s="11"/>
      <c r="H435" s="11"/>
      <c r="I435" s="5"/>
      <c r="J435" s="5"/>
      <c r="K435" s="402"/>
      <c r="L435" s="402"/>
      <c r="M435" s="5"/>
      <c r="N435" s="5"/>
      <c r="O435" s="5"/>
    </row>
    <row r="436" spans="2:15" s="2" customFormat="1" ht="50.25" customHeight="1" x14ac:dyDescent="0.25">
      <c r="B436" s="11"/>
      <c r="C436" s="11"/>
      <c r="D436" s="11"/>
      <c r="E436" s="11"/>
      <c r="F436" s="11"/>
      <c r="H436" s="11"/>
      <c r="I436" s="5"/>
      <c r="J436" s="5"/>
      <c r="K436" s="402"/>
      <c r="L436" s="402"/>
      <c r="M436" s="5"/>
      <c r="N436" s="5"/>
      <c r="O436" s="5"/>
    </row>
    <row r="437" spans="2:15" s="2" customFormat="1" ht="50.25" customHeight="1" x14ac:dyDescent="0.25">
      <c r="B437" s="11"/>
      <c r="C437" s="11"/>
      <c r="D437" s="11"/>
      <c r="E437" s="11"/>
      <c r="F437" s="11"/>
      <c r="H437" s="11"/>
      <c r="I437" s="5"/>
      <c r="J437" s="5"/>
      <c r="K437" s="402"/>
      <c r="L437" s="402"/>
      <c r="M437" s="5"/>
      <c r="N437" s="5"/>
      <c r="O437" s="5"/>
    </row>
    <row r="438" spans="2:15" s="2" customFormat="1" ht="50.25" customHeight="1" x14ac:dyDescent="0.25">
      <c r="B438" s="11"/>
      <c r="C438" s="11"/>
      <c r="D438" s="11"/>
      <c r="E438" s="11"/>
      <c r="F438" s="11"/>
      <c r="H438" s="11"/>
      <c r="I438" s="5"/>
      <c r="J438" s="5"/>
      <c r="K438" s="402"/>
      <c r="L438" s="402"/>
      <c r="M438" s="5"/>
      <c r="N438" s="5"/>
      <c r="O438" s="5"/>
    </row>
    <row r="439" spans="2:15" s="2" customFormat="1" ht="50.25" customHeight="1" x14ac:dyDescent="0.25">
      <c r="B439" s="11"/>
      <c r="C439" s="11"/>
      <c r="D439" s="11"/>
      <c r="E439" s="11"/>
      <c r="F439" s="11"/>
      <c r="H439" s="11"/>
      <c r="I439" s="5"/>
      <c r="J439" s="5"/>
      <c r="K439" s="402"/>
      <c r="L439" s="402"/>
      <c r="M439" s="5"/>
      <c r="N439" s="5"/>
      <c r="O439" s="5"/>
    </row>
    <row r="440" spans="2:15" s="2" customFormat="1" ht="50.25" customHeight="1" x14ac:dyDescent="0.25">
      <c r="B440" s="11"/>
      <c r="C440" s="11"/>
      <c r="D440" s="11"/>
      <c r="E440" s="11"/>
      <c r="F440" s="11"/>
      <c r="H440" s="11"/>
      <c r="I440" s="5"/>
      <c r="J440" s="5"/>
      <c r="K440" s="402"/>
      <c r="L440" s="402"/>
      <c r="M440" s="5"/>
      <c r="N440" s="5"/>
      <c r="O440" s="5"/>
    </row>
    <row r="441" spans="2:15" s="2" customFormat="1" ht="50.25" customHeight="1" x14ac:dyDescent="0.25">
      <c r="B441" s="11"/>
      <c r="C441" s="11"/>
      <c r="D441" s="11"/>
      <c r="E441" s="11"/>
      <c r="F441" s="11"/>
      <c r="H441" s="11"/>
      <c r="I441" s="5"/>
      <c r="J441" s="5"/>
      <c r="K441" s="402"/>
      <c r="L441" s="402"/>
      <c r="M441" s="5"/>
      <c r="N441" s="5"/>
      <c r="O441" s="5"/>
    </row>
    <row r="442" spans="2:15" s="2" customFormat="1" ht="50.25" customHeight="1" x14ac:dyDescent="0.25">
      <c r="B442" s="11"/>
      <c r="C442" s="11"/>
      <c r="D442" s="11"/>
      <c r="E442" s="11"/>
      <c r="F442" s="11"/>
      <c r="H442" s="11"/>
      <c r="I442" s="5"/>
      <c r="J442" s="5"/>
      <c r="K442" s="402"/>
      <c r="L442" s="402"/>
      <c r="M442" s="5"/>
      <c r="N442" s="5"/>
      <c r="O442" s="5"/>
    </row>
    <row r="443" spans="2:15" s="2" customFormat="1" ht="50.25" customHeight="1" x14ac:dyDescent="0.25">
      <c r="B443" s="11"/>
      <c r="C443" s="11"/>
      <c r="D443" s="11"/>
      <c r="E443" s="11"/>
      <c r="F443" s="11"/>
      <c r="H443" s="11"/>
      <c r="I443" s="5"/>
      <c r="J443" s="5"/>
      <c r="K443" s="402"/>
      <c r="L443" s="402"/>
      <c r="M443" s="5"/>
      <c r="N443" s="5"/>
      <c r="O443" s="5"/>
    </row>
    <row r="444" spans="2:15" s="2" customFormat="1" ht="50.25" customHeight="1" x14ac:dyDescent="0.25">
      <c r="B444" s="11"/>
      <c r="C444" s="11"/>
      <c r="D444" s="11"/>
      <c r="E444" s="11"/>
      <c r="F444" s="11"/>
      <c r="H444" s="11"/>
      <c r="I444" s="5"/>
      <c r="J444" s="5"/>
      <c r="K444" s="402"/>
      <c r="L444" s="402"/>
      <c r="M444" s="5"/>
      <c r="N444" s="5"/>
      <c r="O444" s="5"/>
    </row>
    <row r="445" spans="2:15" s="2" customFormat="1" ht="50.25" customHeight="1" x14ac:dyDescent="0.25">
      <c r="B445" s="11"/>
      <c r="C445" s="11"/>
      <c r="D445" s="11"/>
      <c r="E445" s="11"/>
      <c r="F445" s="11"/>
      <c r="H445" s="11"/>
      <c r="I445" s="5"/>
      <c r="J445" s="5"/>
      <c r="K445" s="402"/>
      <c r="L445" s="402"/>
      <c r="M445" s="5"/>
      <c r="N445" s="5"/>
      <c r="O445" s="5"/>
    </row>
    <row r="446" spans="2:15" s="2" customFormat="1" ht="50.25" customHeight="1" x14ac:dyDescent="0.25">
      <c r="B446" s="11"/>
      <c r="C446" s="11"/>
      <c r="D446" s="11"/>
      <c r="E446" s="11"/>
      <c r="F446" s="11"/>
      <c r="H446" s="11"/>
      <c r="I446" s="5"/>
      <c r="J446" s="5"/>
      <c r="K446" s="402"/>
      <c r="L446" s="402"/>
      <c r="M446" s="5"/>
      <c r="N446" s="5"/>
      <c r="O446" s="5"/>
    </row>
    <row r="447" spans="2:15" s="2" customFormat="1" ht="50.25" customHeight="1" x14ac:dyDescent="0.25">
      <c r="B447" s="11"/>
      <c r="C447" s="11"/>
      <c r="D447" s="11"/>
      <c r="E447" s="11"/>
      <c r="F447" s="11"/>
      <c r="H447" s="11"/>
      <c r="I447" s="5"/>
      <c r="J447" s="5"/>
      <c r="K447" s="402"/>
      <c r="L447" s="402"/>
      <c r="M447" s="5"/>
      <c r="N447" s="5"/>
      <c r="O447" s="5"/>
    </row>
    <row r="448" spans="2:15" s="2" customFormat="1" ht="50.25" customHeight="1" x14ac:dyDescent="0.25">
      <c r="B448" s="11"/>
      <c r="C448" s="11"/>
      <c r="D448" s="11"/>
      <c r="E448" s="11"/>
      <c r="F448" s="11"/>
      <c r="H448" s="11"/>
      <c r="I448" s="5"/>
      <c r="J448" s="5"/>
      <c r="K448" s="402"/>
      <c r="L448" s="402"/>
      <c r="M448" s="5"/>
      <c r="N448" s="5"/>
      <c r="O448" s="5"/>
    </row>
    <row r="449" spans="2:15" s="2" customFormat="1" ht="50.25" customHeight="1" x14ac:dyDescent="0.25">
      <c r="B449" s="11"/>
      <c r="C449" s="11"/>
      <c r="D449" s="11"/>
      <c r="E449" s="11"/>
      <c r="F449" s="11"/>
      <c r="H449" s="11"/>
      <c r="I449" s="5"/>
      <c r="J449" s="5"/>
      <c r="K449" s="402"/>
      <c r="L449" s="402"/>
      <c r="M449" s="5"/>
      <c r="N449" s="5"/>
      <c r="O449" s="5"/>
    </row>
    <row r="450" spans="2:15" s="2" customFormat="1" ht="50.25" customHeight="1" x14ac:dyDescent="0.25">
      <c r="B450" s="11"/>
      <c r="C450" s="11"/>
      <c r="D450" s="11"/>
      <c r="E450" s="11"/>
      <c r="F450" s="11"/>
      <c r="H450" s="11"/>
      <c r="I450" s="5"/>
      <c r="J450" s="5"/>
      <c r="K450" s="402"/>
      <c r="L450" s="402"/>
      <c r="M450" s="5"/>
      <c r="N450" s="5"/>
      <c r="O450" s="5"/>
    </row>
    <row r="451" spans="2:15" s="2" customFormat="1" ht="50.25" customHeight="1" x14ac:dyDescent="0.25">
      <c r="B451" s="11"/>
      <c r="C451" s="11"/>
      <c r="D451" s="11"/>
      <c r="E451" s="11"/>
      <c r="F451" s="11"/>
      <c r="H451" s="11"/>
      <c r="I451" s="5"/>
      <c r="J451" s="5"/>
      <c r="K451" s="402"/>
      <c r="L451" s="402"/>
      <c r="M451" s="5"/>
      <c r="N451" s="5"/>
      <c r="O451" s="5"/>
    </row>
    <row r="452" spans="2:15" s="2" customFormat="1" ht="50.25" customHeight="1" x14ac:dyDescent="0.25">
      <c r="B452" s="11"/>
      <c r="C452" s="11"/>
      <c r="D452" s="11"/>
      <c r="E452" s="11"/>
      <c r="F452" s="11"/>
      <c r="H452" s="11"/>
      <c r="I452" s="5"/>
      <c r="J452" s="5"/>
      <c r="K452" s="402"/>
      <c r="L452" s="402"/>
      <c r="M452" s="5"/>
      <c r="N452" s="5"/>
      <c r="O452" s="5"/>
    </row>
    <row r="453" spans="2:15" s="2" customFormat="1" ht="50.25" customHeight="1" x14ac:dyDescent="0.25">
      <c r="B453" s="11"/>
      <c r="C453" s="11"/>
      <c r="D453" s="11"/>
      <c r="E453" s="11"/>
      <c r="F453" s="11"/>
      <c r="H453" s="11"/>
      <c r="I453" s="5"/>
      <c r="J453" s="5"/>
      <c r="K453" s="402"/>
      <c r="L453" s="402"/>
      <c r="M453" s="5"/>
      <c r="N453" s="5"/>
      <c r="O453" s="5"/>
    </row>
    <row r="454" spans="2:15" s="2" customFormat="1" ht="50.25" customHeight="1" x14ac:dyDescent="0.25">
      <c r="B454" s="11"/>
      <c r="C454" s="11"/>
      <c r="D454" s="11"/>
      <c r="E454" s="11"/>
      <c r="F454" s="11"/>
      <c r="H454" s="11"/>
      <c r="I454" s="5"/>
      <c r="J454" s="5"/>
      <c r="K454" s="402"/>
      <c r="L454" s="402"/>
      <c r="M454" s="5"/>
      <c r="N454" s="5"/>
      <c r="O454" s="5"/>
    </row>
    <row r="455" spans="2:15" s="2" customFormat="1" ht="50.25" customHeight="1" x14ac:dyDescent="0.25">
      <c r="B455" s="11"/>
      <c r="C455" s="11"/>
      <c r="D455" s="11"/>
      <c r="E455" s="11"/>
      <c r="F455" s="11"/>
      <c r="H455" s="11"/>
      <c r="I455" s="5"/>
      <c r="J455" s="5"/>
      <c r="K455" s="402"/>
      <c r="L455" s="402"/>
      <c r="M455" s="5"/>
      <c r="N455" s="5"/>
      <c r="O455" s="5"/>
    </row>
    <row r="456" spans="2:15" s="2" customFormat="1" ht="50.25" customHeight="1" x14ac:dyDescent="0.25">
      <c r="B456" s="11"/>
      <c r="C456" s="11"/>
      <c r="D456" s="11"/>
      <c r="E456" s="11"/>
      <c r="F456" s="11"/>
      <c r="H456" s="11"/>
      <c r="I456" s="5"/>
      <c r="J456" s="5"/>
      <c r="K456" s="402"/>
      <c r="L456" s="402"/>
      <c r="M456" s="5"/>
      <c r="N456" s="5"/>
      <c r="O456" s="5"/>
    </row>
    <row r="457" spans="2:15" s="2" customFormat="1" ht="50.25" customHeight="1" x14ac:dyDescent="0.25">
      <c r="B457" s="11"/>
      <c r="C457" s="11"/>
      <c r="D457" s="11"/>
      <c r="E457" s="11"/>
      <c r="F457" s="11"/>
      <c r="H457" s="11"/>
      <c r="I457" s="5"/>
      <c r="J457" s="5"/>
      <c r="K457" s="402"/>
      <c r="L457" s="402"/>
      <c r="M457" s="5"/>
      <c r="N457" s="5"/>
      <c r="O457" s="5"/>
    </row>
    <row r="458" spans="2:15" s="2" customFormat="1" ht="50.25" customHeight="1" x14ac:dyDescent="0.25">
      <c r="B458" s="11"/>
      <c r="C458" s="11"/>
      <c r="D458" s="11"/>
      <c r="E458" s="11"/>
      <c r="F458" s="11"/>
      <c r="H458" s="11"/>
      <c r="I458" s="5"/>
      <c r="J458" s="5"/>
      <c r="K458" s="402"/>
      <c r="L458" s="402"/>
      <c r="M458" s="5"/>
      <c r="N458" s="5"/>
      <c r="O458" s="5"/>
    </row>
    <row r="459" spans="2:15" s="2" customFormat="1" ht="50.25" customHeight="1" x14ac:dyDescent="0.25">
      <c r="B459" s="11"/>
      <c r="C459" s="11"/>
      <c r="D459" s="11"/>
      <c r="E459" s="11"/>
      <c r="F459" s="11"/>
      <c r="H459" s="11"/>
      <c r="I459" s="5"/>
      <c r="J459" s="5"/>
      <c r="K459" s="402"/>
      <c r="L459" s="402"/>
      <c r="M459" s="5"/>
      <c r="N459" s="5"/>
      <c r="O459" s="5"/>
    </row>
    <row r="460" spans="2:15" s="2" customFormat="1" ht="50.25" customHeight="1" x14ac:dyDescent="0.25">
      <c r="B460" s="11"/>
      <c r="C460" s="11"/>
      <c r="D460" s="11"/>
      <c r="E460" s="11"/>
      <c r="F460" s="11"/>
      <c r="H460" s="11"/>
      <c r="I460" s="5"/>
      <c r="J460" s="5"/>
      <c r="K460" s="402"/>
      <c r="L460" s="402"/>
      <c r="M460" s="5"/>
      <c r="N460" s="5"/>
      <c r="O460" s="5"/>
    </row>
    <row r="461" spans="2:15" s="2" customFormat="1" ht="50.25" customHeight="1" x14ac:dyDescent="0.25">
      <c r="B461" s="11"/>
      <c r="C461" s="11"/>
      <c r="D461" s="11"/>
      <c r="E461" s="11"/>
      <c r="F461" s="11"/>
      <c r="H461" s="11"/>
      <c r="I461" s="5"/>
      <c r="J461" s="5"/>
      <c r="K461" s="402"/>
      <c r="L461" s="402"/>
      <c r="M461" s="5"/>
      <c r="N461" s="5"/>
      <c r="O461" s="5"/>
    </row>
    <row r="462" spans="2:15" s="2" customFormat="1" ht="50.25" customHeight="1" x14ac:dyDescent="0.25">
      <c r="B462" s="11"/>
      <c r="C462" s="11"/>
      <c r="D462" s="11"/>
      <c r="E462" s="11"/>
      <c r="F462" s="11"/>
      <c r="H462" s="11"/>
      <c r="I462" s="5"/>
      <c r="J462" s="5"/>
      <c r="K462" s="402"/>
      <c r="L462" s="402"/>
      <c r="M462" s="5"/>
      <c r="N462" s="5"/>
      <c r="O462" s="5"/>
    </row>
    <row r="463" spans="2:15" s="2" customFormat="1" ht="50.25" customHeight="1" x14ac:dyDescent="0.25">
      <c r="B463" s="11"/>
      <c r="C463" s="11"/>
      <c r="D463" s="11"/>
      <c r="E463" s="11"/>
      <c r="F463" s="11"/>
      <c r="H463" s="11"/>
      <c r="I463" s="5"/>
      <c r="J463" s="5"/>
      <c r="K463" s="402"/>
      <c r="L463" s="402"/>
      <c r="M463" s="5"/>
      <c r="N463" s="5"/>
      <c r="O463" s="5"/>
    </row>
    <row r="464" spans="2:15" s="2" customFormat="1" ht="50.25" customHeight="1" x14ac:dyDescent="0.25">
      <c r="B464" s="11"/>
      <c r="C464" s="11"/>
      <c r="D464" s="11"/>
      <c r="E464" s="11"/>
      <c r="F464" s="11"/>
      <c r="H464" s="11"/>
      <c r="I464" s="5"/>
      <c r="J464" s="5"/>
      <c r="K464" s="402"/>
      <c r="L464" s="402"/>
      <c r="M464" s="5"/>
      <c r="N464" s="5"/>
      <c r="O464" s="5"/>
    </row>
    <row r="465" spans="2:15" s="2" customFormat="1" ht="50.25" customHeight="1" x14ac:dyDescent="0.25">
      <c r="B465" s="11"/>
      <c r="C465" s="11"/>
      <c r="D465" s="11"/>
      <c r="E465" s="11"/>
      <c r="F465" s="11"/>
      <c r="H465" s="11"/>
      <c r="I465" s="5"/>
      <c r="J465" s="5"/>
      <c r="K465" s="402"/>
      <c r="L465" s="402"/>
      <c r="M465" s="5"/>
      <c r="N465" s="5"/>
      <c r="O465" s="5"/>
    </row>
    <row r="466" spans="2:15" s="2" customFormat="1" ht="50.25" customHeight="1" x14ac:dyDescent="0.25">
      <c r="B466" s="11"/>
      <c r="C466" s="11"/>
      <c r="D466" s="11"/>
      <c r="E466" s="11"/>
      <c r="F466" s="11"/>
      <c r="H466" s="11"/>
      <c r="I466" s="5"/>
      <c r="J466" s="5"/>
      <c r="K466" s="402"/>
      <c r="L466" s="402"/>
      <c r="M466" s="5"/>
      <c r="N466" s="5"/>
      <c r="O466" s="5"/>
    </row>
    <row r="467" spans="2:15" s="2" customFormat="1" ht="50.25" customHeight="1" x14ac:dyDescent="0.25">
      <c r="B467" s="11"/>
      <c r="C467" s="11"/>
      <c r="D467" s="11"/>
      <c r="E467" s="11"/>
      <c r="F467" s="11"/>
      <c r="H467" s="11"/>
      <c r="I467" s="5"/>
      <c r="J467" s="5"/>
      <c r="K467" s="402"/>
      <c r="L467" s="402"/>
      <c r="M467" s="5"/>
      <c r="N467" s="5"/>
      <c r="O467" s="5"/>
    </row>
    <row r="468" spans="2:15" s="2" customFormat="1" ht="50.25" customHeight="1" x14ac:dyDescent="0.25">
      <c r="B468" s="11"/>
      <c r="C468" s="11"/>
      <c r="D468" s="11"/>
      <c r="E468" s="11"/>
      <c r="F468" s="11"/>
      <c r="H468" s="11"/>
      <c r="I468" s="5"/>
      <c r="J468" s="5"/>
      <c r="K468" s="402"/>
      <c r="L468" s="402"/>
      <c r="M468" s="5"/>
      <c r="N468" s="5"/>
      <c r="O468" s="5"/>
    </row>
    <row r="469" spans="2:15" s="2" customFormat="1" ht="50.25" customHeight="1" x14ac:dyDescent="0.25">
      <c r="B469" s="11"/>
      <c r="C469" s="11"/>
      <c r="D469" s="11"/>
      <c r="E469" s="11"/>
      <c r="F469" s="11"/>
      <c r="H469" s="11"/>
      <c r="I469" s="5"/>
      <c r="J469" s="5"/>
      <c r="K469" s="402"/>
      <c r="L469" s="402"/>
      <c r="M469" s="5"/>
      <c r="N469" s="5"/>
      <c r="O469" s="5"/>
    </row>
    <row r="470" spans="2:15" s="2" customFormat="1" ht="50.25" customHeight="1" x14ac:dyDescent="0.25">
      <c r="B470" s="11"/>
      <c r="C470" s="11"/>
      <c r="D470" s="11"/>
      <c r="E470" s="11"/>
      <c r="F470" s="11"/>
      <c r="H470" s="11"/>
      <c r="I470" s="5"/>
      <c r="J470" s="5"/>
      <c r="K470" s="402"/>
      <c r="L470" s="402"/>
      <c r="M470" s="5"/>
      <c r="N470" s="5"/>
      <c r="O470" s="5"/>
    </row>
    <row r="471" spans="2:15" s="2" customFormat="1" ht="50.25" customHeight="1" x14ac:dyDescent="0.25">
      <c r="B471" s="11"/>
      <c r="C471" s="11"/>
      <c r="D471" s="11"/>
      <c r="E471" s="11"/>
      <c r="F471" s="11"/>
      <c r="H471" s="11"/>
      <c r="I471" s="5"/>
      <c r="J471" s="5"/>
      <c r="K471" s="402"/>
      <c r="L471" s="402"/>
      <c r="M471" s="5"/>
      <c r="N471" s="5"/>
      <c r="O471" s="5"/>
    </row>
    <row r="472" spans="2:15" s="2" customFormat="1" ht="50.25" customHeight="1" x14ac:dyDescent="0.25">
      <c r="B472" s="11"/>
      <c r="C472" s="11"/>
      <c r="D472" s="11"/>
      <c r="E472" s="11"/>
      <c r="F472" s="11"/>
      <c r="H472" s="11"/>
      <c r="I472" s="5"/>
      <c r="J472" s="5"/>
      <c r="K472" s="402"/>
      <c r="L472" s="402"/>
      <c r="M472" s="5"/>
      <c r="N472" s="5"/>
      <c r="O472" s="5"/>
    </row>
    <row r="473" spans="2:15" s="2" customFormat="1" ht="50.25" customHeight="1" x14ac:dyDescent="0.25">
      <c r="B473" s="11"/>
      <c r="C473" s="11"/>
      <c r="D473" s="11"/>
      <c r="E473" s="11"/>
      <c r="F473" s="11"/>
      <c r="H473" s="11"/>
      <c r="I473" s="5"/>
      <c r="J473" s="5"/>
      <c r="K473" s="402"/>
      <c r="L473" s="402"/>
      <c r="M473" s="5"/>
      <c r="N473" s="5"/>
      <c r="O473" s="5"/>
    </row>
    <row r="474" spans="2:15" s="2" customFormat="1" ht="50.25" customHeight="1" x14ac:dyDescent="0.25">
      <c r="B474" s="11"/>
      <c r="C474" s="11"/>
      <c r="D474" s="11"/>
      <c r="E474" s="11"/>
      <c r="F474" s="11"/>
      <c r="H474" s="11"/>
      <c r="I474" s="5"/>
      <c r="J474" s="5"/>
      <c r="K474" s="402"/>
      <c r="L474" s="402"/>
      <c r="M474" s="5"/>
      <c r="N474" s="5"/>
      <c r="O474" s="5"/>
    </row>
    <row r="475" spans="2:15" s="2" customFormat="1" ht="50.25" customHeight="1" x14ac:dyDescent="0.25">
      <c r="B475" s="11"/>
      <c r="C475" s="11"/>
      <c r="D475" s="11"/>
      <c r="E475" s="11"/>
      <c r="F475" s="11"/>
      <c r="H475" s="11"/>
      <c r="I475" s="5"/>
      <c r="J475" s="5"/>
      <c r="K475" s="402"/>
      <c r="L475" s="402"/>
      <c r="M475" s="5"/>
      <c r="N475" s="5"/>
      <c r="O475" s="5"/>
    </row>
    <row r="476" spans="2:15" s="2" customFormat="1" ht="50.25" customHeight="1" x14ac:dyDescent="0.25">
      <c r="B476" s="11"/>
      <c r="C476" s="11"/>
      <c r="D476" s="11"/>
      <c r="E476" s="11"/>
      <c r="F476" s="11"/>
      <c r="H476" s="11"/>
      <c r="I476" s="5"/>
      <c r="J476" s="5"/>
      <c r="K476" s="402"/>
      <c r="L476" s="402"/>
      <c r="M476" s="5"/>
      <c r="N476" s="5"/>
      <c r="O476" s="5"/>
    </row>
    <row r="477" spans="2:15" s="2" customFormat="1" ht="50.25" customHeight="1" x14ac:dyDescent="0.25">
      <c r="B477" s="11"/>
      <c r="C477" s="11"/>
      <c r="D477" s="11"/>
      <c r="E477" s="11"/>
      <c r="F477" s="11"/>
      <c r="H477" s="11"/>
      <c r="I477" s="5"/>
      <c r="J477" s="5"/>
      <c r="K477" s="402"/>
      <c r="L477" s="402"/>
      <c r="M477" s="5"/>
      <c r="N477" s="5"/>
      <c r="O477" s="5"/>
    </row>
    <row r="478" spans="2:15" s="2" customFormat="1" ht="50.25" customHeight="1" x14ac:dyDescent="0.25">
      <c r="B478" s="11"/>
      <c r="C478" s="11"/>
      <c r="D478" s="11"/>
      <c r="E478" s="11"/>
      <c r="F478" s="11"/>
      <c r="H478" s="11"/>
      <c r="I478" s="5"/>
      <c r="J478" s="5"/>
      <c r="K478" s="402"/>
      <c r="L478" s="402"/>
      <c r="M478" s="5"/>
      <c r="N478" s="5"/>
      <c r="O478" s="5"/>
    </row>
    <row r="479" spans="2:15" s="2" customFormat="1" ht="50.25" customHeight="1" x14ac:dyDescent="0.25">
      <c r="B479" s="11"/>
      <c r="C479" s="11"/>
      <c r="D479" s="11"/>
      <c r="E479" s="11"/>
      <c r="F479" s="11"/>
      <c r="H479" s="11"/>
      <c r="I479" s="5"/>
      <c r="J479" s="5"/>
      <c r="K479" s="402"/>
      <c r="L479" s="402"/>
      <c r="M479" s="5"/>
      <c r="N479" s="5"/>
      <c r="O479" s="5"/>
    </row>
    <row r="480" spans="2:15" s="2" customFormat="1" ht="50.25" customHeight="1" x14ac:dyDescent="0.25">
      <c r="B480" s="11"/>
      <c r="C480" s="11"/>
      <c r="D480" s="11"/>
      <c r="E480" s="11"/>
      <c r="F480" s="11"/>
      <c r="H480" s="11"/>
      <c r="I480" s="5"/>
      <c r="J480" s="5"/>
      <c r="K480" s="402"/>
      <c r="L480" s="402"/>
      <c r="M480" s="5"/>
      <c r="N480" s="5"/>
      <c r="O480" s="5"/>
    </row>
    <row r="481" spans="2:15" s="2" customFormat="1" ht="50.25" customHeight="1" x14ac:dyDescent="0.25">
      <c r="B481" s="11"/>
      <c r="C481" s="11"/>
      <c r="D481" s="11"/>
      <c r="E481" s="11"/>
      <c r="F481" s="11"/>
      <c r="H481" s="11"/>
      <c r="I481" s="5"/>
      <c r="J481" s="5"/>
      <c r="K481" s="402"/>
      <c r="L481" s="402"/>
      <c r="M481" s="5"/>
      <c r="N481" s="5"/>
      <c r="O481" s="5"/>
    </row>
    <row r="482" spans="2:15" s="2" customFormat="1" ht="50.25" customHeight="1" x14ac:dyDescent="0.25">
      <c r="B482" s="11"/>
      <c r="C482" s="11"/>
      <c r="D482" s="11"/>
      <c r="E482" s="11"/>
      <c r="F482" s="11"/>
      <c r="H482" s="11"/>
      <c r="I482" s="5"/>
      <c r="J482" s="5"/>
      <c r="K482" s="402"/>
      <c r="L482" s="402"/>
      <c r="M482" s="5"/>
      <c r="N482" s="5"/>
      <c r="O482" s="5"/>
    </row>
    <row r="483" spans="2:15" s="2" customFormat="1" ht="50.25" customHeight="1" x14ac:dyDescent="0.25">
      <c r="B483" s="11"/>
      <c r="C483" s="11"/>
      <c r="D483" s="11"/>
      <c r="E483" s="11"/>
      <c r="F483" s="11"/>
      <c r="H483" s="11"/>
      <c r="I483" s="5"/>
      <c r="J483" s="5"/>
      <c r="K483" s="402"/>
      <c r="L483" s="402"/>
      <c r="M483" s="5"/>
      <c r="N483" s="5"/>
      <c r="O483" s="5"/>
    </row>
    <row r="484" spans="2:15" s="2" customFormat="1" ht="50.25" customHeight="1" x14ac:dyDescent="0.25">
      <c r="B484" s="11"/>
      <c r="C484" s="11"/>
      <c r="D484" s="11"/>
      <c r="E484" s="11"/>
      <c r="F484" s="11"/>
      <c r="H484" s="11"/>
      <c r="I484" s="5"/>
      <c r="J484" s="5"/>
      <c r="K484" s="402"/>
      <c r="L484" s="402"/>
      <c r="M484" s="5"/>
      <c r="N484" s="5"/>
      <c r="O484" s="5"/>
    </row>
    <row r="485" spans="2:15" s="2" customFormat="1" ht="50.25" customHeight="1" x14ac:dyDescent="0.25">
      <c r="B485" s="11"/>
      <c r="C485" s="11"/>
      <c r="D485" s="11"/>
      <c r="E485" s="11"/>
      <c r="F485" s="11"/>
      <c r="H485" s="11"/>
      <c r="I485" s="5"/>
      <c r="J485" s="5"/>
      <c r="K485" s="402"/>
      <c r="L485" s="402"/>
      <c r="M485" s="5"/>
      <c r="N485" s="5"/>
      <c r="O485" s="5"/>
    </row>
    <row r="486" spans="2:15" s="2" customFormat="1" ht="50.25" customHeight="1" x14ac:dyDescent="0.25">
      <c r="B486" s="11"/>
      <c r="C486" s="11"/>
      <c r="D486" s="11"/>
      <c r="E486" s="11"/>
      <c r="F486" s="11"/>
      <c r="H486" s="11"/>
      <c r="I486" s="5"/>
      <c r="J486" s="5"/>
      <c r="K486" s="402"/>
      <c r="L486" s="402"/>
      <c r="M486" s="5"/>
      <c r="N486" s="5"/>
      <c r="O486" s="5"/>
    </row>
    <row r="487" spans="2:15" s="2" customFormat="1" ht="50.25" customHeight="1" x14ac:dyDescent="0.25">
      <c r="B487" s="11"/>
      <c r="C487" s="11"/>
      <c r="D487" s="11"/>
      <c r="E487" s="11"/>
      <c r="F487" s="11"/>
      <c r="H487" s="11"/>
      <c r="I487" s="5"/>
      <c r="J487" s="5"/>
      <c r="K487" s="402"/>
      <c r="L487" s="402"/>
      <c r="M487" s="5"/>
      <c r="N487" s="5"/>
      <c r="O487" s="5"/>
    </row>
    <row r="488" spans="2:15" s="2" customFormat="1" ht="50.25" customHeight="1" x14ac:dyDescent="0.25">
      <c r="B488" s="11"/>
      <c r="C488" s="11"/>
      <c r="D488" s="11"/>
      <c r="E488" s="11"/>
      <c r="F488" s="11"/>
      <c r="H488" s="11"/>
      <c r="I488" s="5"/>
      <c r="J488" s="5"/>
      <c r="K488" s="402"/>
      <c r="L488" s="402"/>
      <c r="M488" s="5"/>
      <c r="N488" s="5"/>
      <c r="O488" s="5"/>
    </row>
    <row r="489" spans="2:15" s="2" customFormat="1" ht="50.25" customHeight="1" x14ac:dyDescent="0.25">
      <c r="B489" s="11"/>
      <c r="C489" s="11"/>
      <c r="D489" s="11"/>
      <c r="E489" s="11"/>
      <c r="F489" s="11"/>
      <c r="H489" s="11"/>
      <c r="I489" s="5"/>
      <c r="J489" s="5"/>
      <c r="K489" s="402"/>
      <c r="L489" s="402"/>
      <c r="M489" s="5"/>
      <c r="N489" s="5"/>
      <c r="O489" s="5"/>
    </row>
    <row r="490" spans="2:15" s="2" customFormat="1" ht="50.25" customHeight="1" x14ac:dyDescent="0.25">
      <c r="B490" s="11"/>
      <c r="C490" s="11"/>
      <c r="D490" s="11"/>
      <c r="E490" s="11"/>
      <c r="F490" s="11"/>
      <c r="H490" s="11"/>
      <c r="I490" s="5"/>
      <c r="J490" s="5"/>
      <c r="K490" s="402"/>
      <c r="L490" s="402"/>
      <c r="M490" s="5"/>
      <c r="N490" s="5"/>
      <c r="O490" s="5"/>
    </row>
    <row r="491" spans="2:15" s="2" customFormat="1" ht="50.25" customHeight="1" x14ac:dyDescent="0.25">
      <c r="B491" s="11"/>
      <c r="C491" s="11"/>
      <c r="D491" s="11"/>
      <c r="E491" s="11"/>
      <c r="F491" s="11"/>
      <c r="H491" s="11"/>
      <c r="I491" s="5"/>
      <c r="J491" s="5"/>
      <c r="K491" s="402"/>
      <c r="L491" s="402"/>
      <c r="M491" s="5"/>
      <c r="N491" s="5"/>
      <c r="O491" s="5"/>
    </row>
    <row r="492" spans="2:15" s="2" customFormat="1" ht="50.25" customHeight="1" x14ac:dyDescent="0.25">
      <c r="B492" s="11"/>
      <c r="C492" s="11"/>
      <c r="D492" s="11"/>
      <c r="E492" s="11"/>
      <c r="F492" s="11"/>
      <c r="H492" s="11"/>
      <c r="I492" s="5"/>
      <c r="J492" s="5"/>
      <c r="K492" s="402"/>
      <c r="L492" s="402"/>
      <c r="M492" s="5"/>
      <c r="N492" s="5"/>
      <c r="O492" s="5"/>
    </row>
    <row r="493" spans="2:15" s="2" customFormat="1" ht="50.25" customHeight="1" x14ac:dyDescent="0.25">
      <c r="B493" s="11"/>
      <c r="C493" s="11"/>
      <c r="D493" s="11"/>
      <c r="E493" s="11"/>
      <c r="F493" s="11"/>
      <c r="H493" s="11"/>
      <c r="I493" s="5"/>
      <c r="J493" s="5"/>
      <c r="K493" s="402"/>
      <c r="L493" s="402"/>
      <c r="M493" s="5"/>
      <c r="N493" s="5"/>
      <c r="O493" s="5"/>
    </row>
    <row r="494" spans="2:15" s="2" customFormat="1" ht="50.25" customHeight="1" x14ac:dyDescent="0.25">
      <c r="B494" s="11"/>
      <c r="C494" s="11"/>
      <c r="D494" s="11"/>
      <c r="E494" s="11"/>
      <c r="F494" s="11"/>
      <c r="H494" s="11"/>
      <c r="I494" s="5"/>
      <c r="J494" s="5"/>
      <c r="K494" s="402"/>
      <c r="L494" s="402"/>
      <c r="M494" s="5"/>
      <c r="N494" s="5"/>
      <c r="O494" s="5"/>
    </row>
    <row r="495" spans="2:15" s="2" customFormat="1" ht="50.25" customHeight="1" x14ac:dyDescent="0.25">
      <c r="B495" s="11"/>
      <c r="C495" s="11"/>
      <c r="D495" s="11"/>
      <c r="E495" s="11"/>
      <c r="F495" s="11"/>
      <c r="H495" s="11"/>
      <c r="I495" s="5"/>
      <c r="J495" s="5"/>
      <c r="K495" s="402"/>
      <c r="L495" s="402"/>
      <c r="M495" s="5"/>
      <c r="N495" s="5"/>
      <c r="O495" s="5"/>
    </row>
    <row r="496" spans="2:15" s="2" customFormat="1" ht="50.25" customHeight="1" x14ac:dyDescent="0.25">
      <c r="B496" s="11"/>
      <c r="C496" s="11"/>
      <c r="D496" s="11"/>
      <c r="E496" s="11"/>
      <c r="F496" s="11"/>
      <c r="H496" s="11"/>
      <c r="I496" s="5"/>
      <c r="J496" s="5"/>
      <c r="K496" s="402"/>
      <c r="L496" s="402"/>
      <c r="M496" s="5"/>
      <c r="N496" s="5"/>
      <c r="O496" s="5"/>
    </row>
    <row r="497" spans="2:15" s="2" customFormat="1" ht="50.25" customHeight="1" x14ac:dyDescent="0.25">
      <c r="B497" s="11"/>
      <c r="C497" s="11"/>
      <c r="D497" s="11"/>
      <c r="E497" s="11"/>
      <c r="F497" s="11"/>
      <c r="H497" s="11"/>
      <c r="I497" s="5"/>
      <c r="J497" s="5"/>
      <c r="K497" s="402"/>
      <c r="L497" s="402"/>
      <c r="M497" s="5"/>
      <c r="N497" s="5"/>
      <c r="O497" s="5"/>
    </row>
    <row r="498" spans="2:15" s="2" customFormat="1" ht="50.25" customHeight="1" x14ac:dyDescent="0.25">
      <c r="B498" s="11"/>
      <c r="C498" s="11"/>
      <c r="D498" s="11"/>
      <c r="E498" s="11"/>
      <c r="F498" s="11"/>
      <c r="H498" s="11"/>
      <c r="I498" s="5"/>
      <c r="J498" s="5"/>
      <c r="K498" s="402"/>
      <c r="L498" s="402"/>
      <c r="M498" s="5"/>
      <c r="N498" s="5"/>
      <c r="O498" s="5"/>
    </row>
    <row r="499" spans="2:15" s="2" customFormat="1" ht="50.25" customHeight="1" x14ac:dyDescent="0.25">
      <c r="B499" s="11"/>
      <c r="C499" s="11"/>
      <c r="D499" s="11"/>
      <c r="E499" s="11"/>
      <c r="F499" s="11"/>
      <c r="H499" s="11"/>
      <c r="I499" s="5"/>
      <c r="J499" s="5"/>
      <c r="K499" s="402"/>
      <c r="L499" s="402"/>
      <c r="M499" s="5"/>
      <c r="N499" s="5"/>
      <c r="O499" s="5"/>
    </row>
    <row r="500" spans="2:15" s="2" customFormat="1" ht="50.25" customHeight="1" x14ac:dyDescent="0.25">
      <c r="B500" s="11"/>
      <c r="C500" s="11"/>
      <c r="D500" s="11"/>
      <c r="E500" s="11"/>
      <c r="F500" s="11"/>
      <c r="H500" s="11"/>
      <c r="I500" s="5"/>
      <c r="J500" s="5"/>
      <c r="K500" s="402"/>
      <c r="L500" s="402"/>
      <c r="M500" s="5"/>
      <c r="N500" s="5"/>
      <c r="O500" s="5"/>
    </row>
    <row r="501" spans="2:15" s="2" customFormat="1" ht="50.25" customHeight="1" x14ac:dyDescent="0.25">
      <c r="B501" s="11"/>
      <c r="C501" s="11"/>
      <c r="D501" s="11"/>
      <c r="E501" s="11"/>
      <c r="F501" s="11"/>
      <c r="H501" s="11"/>
      <c r="I501" s="5"/>
      <c r="J501" s="5"/>
      <c r="K501" s="402"/>
      <c r="L501" s="402"/>
      <c r="M501" s="5"/>
      <c r="N501" s="5"/>
      <c r="O501" s="5"/>
    </row>
    <row r="502" spans="2:15" s="2" customFormat="1" ht="50.25" customHeight="1" x14ac:dyDescent="0.25">
      <c r="B502" s="11"/>
      <c r="C502" s="11"/>
      <c r="D502" s="11"/>
      <c r="E502" s="11"/>
      <c r="F502" s="11"/>
      <c r="H502" s="11"/>
      <c r="I502" s="5"/>
      <c r="J502" s="5"/>
      <c r="K502" s="402"/>
      <c r="L502" s="402"/>
      <c r="M502" s="5"/>
      <c r="N502" s="5"/>
      <c r="O502" s="5"/>
    </row>
    <row r="503" spans="2:15" s="2" customFormat="1" ht="50.25" customHeight="1" x14ac:dyDescent="0.25">
      <c r="B503" s="11"/>
      <c r="C503" s="11"/>
      <c r="D503" s="11"/>
      <c r="E503" s="11"/>
      <c r="F503" s="11"/>
      <c r="H503" s="11"/>
      <c r="I503" s="5"/>
      <c r="J503" s="5"/>
      <c r="K503" s="402"/>
      <c r="L503" s="402"/>
      <c r="M503" s="5"/>
      <c r="N503" s="5"/>
      <c r="O503" s="5"/>
    </row>
    <row r="504" spans="2:15" s="2" customFormat="1" ht="50.25" customHeight="1" x14ac:dyDescent="0.25">
      <c r="B504" s="11"/>
      <c r="C504" s="11"/>
      <c r="D504" s="11"/>
      <c r="E504" s="11"/>
      <c r="F504" s="11"/>
      <c r="H504" s="11"/>
      <c r="I504" s="5"/>
      <c r="J504" s="5"/>
      <c r="K504" s="402"/>
      <c r="L504" s="402"/>
      <c r="M504" s="5"/>
      <c r="N504" s="5"/>
      <c r="O504" s="5"/>
    </row>
    <row r="505" spans="2:15" s="2" customFormat="1" ht="50.25" customHeight="1" x14ac:dyDescent="0.25">
      <c r="B505" s="11"/>
      <c r="C505" s="11"/>
      <c r="D505" s="11"/>
      <c r="E505" s="11"/>
      <c r="F505" s="11"/>
      <c r="H505" s="11"/>
      <c r="I505" s="5"/>
      <c r="J505" s="5"/>
      <c r="K505" s="402"/>
      <c r="L505" s="402"/>
      <c r="M505" s="5"/>
      <c r="N505" s="5"/>
      <c r="O505" s="5"/>
    </row>
    <row r="506" spans="2:15" s="2" customFormat="1" ht="50.25" customHeight="1" x14ac:dyDescent="0.25">
      <c r="B506" s="11"/>
      <c r="C506" s="11"/>
      <c r="D506" s="11"/>
      <c r="E506" s="11"/>
      <c r="F506" s="11"/>
      <c r="H506" s="11"/>
      <c r="I506" s="5"/>
      <c r="J506" s="5"/>
      <c r="K506" s="402"/>
      <c r="L506" s="402"/>
      <c r="M506" s="5"/>
      <c r="N506" s="5"/>
      <c r="O506" s="5"/>
    </row>
    <row r="507" spans="2:15" s="2" customFormat="1" ht="50.25" customHeight="1" x14ac:dyDescent="0.25">
      <c r="B507" s="11"/>
      <c r="C507" s="11"/>
      <c r="D507" s="11"/>
      <c r="E507" s="11"/>
      <c r="F507" s="11"/>
      <c r="H507" s="11"/>
      <c r="I507" s="5"/>
      <c r="J507" s="5"/>
      <c r="K507" s="402"/>
      <c r="L507" s="402"/>
      <c r="M507" s="5"/>
      <c r="N507" s="5"/>
      <c r="O507" s="5"/>
    </row>
    <row r="508" spans="2:15" s="2" customFormat="1" ht="50.25" customHeight="1" x14ac:dyDescent="0.25">
      <c r="B508" s="11"/>
      <c r="C508" s="11"/>
      <c r="D508" s="11"/>
      <c r="E508" s="11"/>
      <c r="F508" s="11"/>
      <c r="H508" s="11"/>
      <c r="I508" s="5"/>
      <c r="J508" s="5"/>
      <c r="K508" s="402"/>
      <c r="L508" s="402"/>
      <c r="M508" s="5"/>
      <c r="N508" s="5"/>
      <c r="O508" s="5"/>
    </row>
    <row r="509" spans="2:15" s="2" customFormat="1" ht="50.25" customHeight="1" x14ac:dyDescent="0.25">
      <c r="B509" s="11"/>
      <c r="C509" s="11"/>
      <c r="D509" s="11"/>
      <c r="E509" s="11"/>
      <c r="F509" s="11"/>
      <c r="H509" s="11"/>
      <c r="I509" s="5"/>
      <c r="J509" s="5"/>
      <c r="K509" s="402"/>
      <c r="L509" s="402"/>
      <c r="M509" s="5"/>
      <c r="N509" s="5"/>
      <c r="O509" s="5"/>
    </row>
    <row r="510" spans="2:15" s="2" customFormat="1" ht="50.25" customHeight="1" x14ac:dyDescent="0.25">
      <c r="B510" s="11"/>
      <c r="C510" s="11"/>
      <c r="D510" s="11"/>
      <c r="E510" s="11"/>
      <c r="F510" s="11"/>
      <c r="H510" s="11"/>
      <c r="I510" s="5"/>
      <c r="J510" s="5"/>
      <c r="K510" s="402"/>
      <c r="L510" s="402"/>
      <c r="M510" s="5"/>
      <c r="N510" s="5"/>
      <c r="O510" s="5"/>
    </row>
    <row r="511" spans="2:15" s="2" customFormat="1" ht="50.25" customHeight="1" x14ac:dyDescent="0.25">
      <c r="B511" s="11"/>
      <c r="C511" s="11"/>
      <c r="D511" s="11"/>
      <c r="E511" s="11"/>
      <c r="F511" s="11"/>
      <c r="H511" s="11"/>
      <c r="I511" s="5"/>
      <c r="J511" s="5"/>
      <c r="K511" s="402"/>
      <c r="L511" s="402"/>
      <c r="M511" s="5"/>
      <c r="N511" s="5"/>
      <c r="O511" s="5"/>
    </row>
    <row r="512" spans="2:15" s="2" customFormat="1" ht="50.25" customHeight="1" x14ac:dyDescent="0.25">
      <c r="B512" s="11"/>
      <c r="C512" s="11"/>
      <c r="D512" s="11"/>
      <c r="E512" s="11"/>
      <c r="F512" s="11"/>
      <c r="H512" s="11"/>
      <c r="I512" s="5"/>
      <c r="J512" s="5"/>
      <c r="K512" s="402"/>
      <c r="L512" s="402"/>
      <c r="M512" s="5"/>
      <c r="N512" s="5"/>
      <c r="O512" s="5"/>
    </row>
    <row r="513" spans="2:15" s="2" customFormat="1" ht="50.25" customHeight="1" x14ac:dyDescent="0.25">
      <c r="B513" s="11"/>
      <c r="C513" s="11"/>
      <c r="D513" s="11"/>
      <c r="E513" s="11"/>
      <c r="F513" s="11"/>
      <c r="H513" s="11"/>
      <c r="I513" s="5"/>
      <c r="J513" s="5"/>
      <c r="K513" s="402"/>
      <c r="L513" s="402"/>
      <c r="M513" s="5"/>
      <c r="N513" s="5"/>
      <c r="O513" s="5"/>
    </row>
    <row r="514" spans="2:15" s="2" customFormat="1" ht="50.25" customHeight="1" x14ac:dyDescent="0.25">
      <c r="B514" s="11"/>
      <c r="C514" s="11"/>
      <c r="D514" s="11"/>
      <c r="E514" s="11"/>
      <c r="F514" s="11"/>
      <c r="H514" s="11"/>
      <c r="I514" s="5"/>
      <c r="J514" s="5"/>
      <c r="K514" s="402"/>
      <c r="L514" s="402"/>
      <c r="M514" s="5"/>
      <c r="N514" s="5"/>
      <c r="O514" s="5"/>
    </row>
    <row r="515" spans="2:15" s="2" customFormat="1" ht="50.25" customHeight="1" x14ac:dyDescent="0.25">
      <c r="B515" s="11"/>
      <c r="C515" s="11"/>
      <c r="D515" s="11"/>
      <c r="E515" s="11"/>
      <c r="F515" s="11"/>
      <c r="H515" s="11"/>
      <c r="I515" s="5"/>
      <c r="J515" s="5"/>
      <c r="K515" s="402"/>
      <c r="L515" s="402"/>
      <c r="M515" s="5"/>
      <c r="N515" s="5"/>
      <c r="O515" s="5"/>
    </row>
    <row r="516" spans="2:15" s="2" customFormat="1" ht="50.25" customHeight="1" x14ac:dyDescent="0.25">
      <c r="B516" s="11"/>
      <c r="C516" s="11"/>
      <c r="D516" s="11"/>
      <c r="E516" s="11"/>
      <c r="F516" s="11"/>
      <c r="H516" s="11"/>
      <c r="I516" s="5"/>
      <c r="J516" s="5"/>
      <c r="K516" s="402"/>
      <c r="L516" s="402"/>
      <c r="M516" s="5"/>
      <c r="N516" s="5"/>
      <c r="O516" s="5"/>
    </row>
    <row r="517" spans="2:15" s="2" customFormat="1" ht="50.25" customHeight="1" x14ac:dyDescent="0.25">
      <c r="B517" s="11"/>
      <c r="C517" s="11"/>
      <c r="D517" s="11"/>
      <c r="E517" s="11"/>
      <c r="F517" s="11"/>
      <c r="H517" s="11"/>
      <c r="I517" s="5"/>
      <c r="J517" s="5"/>
      <c r="K517" s="402"/>
      <c r="L517" s="402"/>
      <c r="M517" s="5"/>
      <c r="N517" s="5"/>
      <c r="O517" s="5"/>
    </row>
    <row r="518" spans="2:15" s="2" customFormat="1" ht="50.25" customHeight="1" x14ac:dyDescent="0.25">
      <c r="B518" s="11"/>
      <c r="C518" s="11"/>
      <c r="D518" s="11"/>
      <c r="E518" s="11"/>
      <c r="F518" s="11"/>
      <c r="H518" s="11"/>
      <c r="I518" s="5"/>
      <c r="J518" s="5"/>
      <c r="K518" s="402"/>
      <c r="L518" s="402"/>
      <c r="M518" s="5"/>
      <c r="N518" s="5"/>
      <c r="O518" s="5"/>
    </row>
    <row r="519" spans="2:15" s="2" customFormat="1" ht="50.25" customHeight="1" x14ac:dyDescent="0.25">
      <c r="B519" s="11"/>
      <c r="C519" s="11"/>
      <c r="D519" s="11"/>
      <c r="E519" s="11"/>
      <c r="F519" s="11"/>
      <c r="H519" s="11"/>
      <c r="I519" s="5"/>
      <c r="J519" s="5"/>
      <c r="K519" s="402"/>
      <c r="L519" s="402"/>
      <c r="M519" s="5"/>
      <c r="N519" s="5"/>
      <c r="O519" s="5"/>
    </row>
    <row r="520" spans="2:15" s="2" customFormat="1" ht="50.25" customHeight="1" x14ac:dyDescent="0.25">
      <c r="B520" s="11"/>
      <c r="C520" s="11"/>
      <c r="D520" s="11"/>
      <c r="E520" s="11"/>
      <c r="F520" s="11"/>
      <c r="H520" s="11"/>
      <c r="I520" s="5"/>
      <c r="J520" s="5"/>
      <c r="K520" s="402"/>
      <c r="L520" s="402"/>
      <c r="M520" s="5"/>
      <c r="N520" s="5"/>
      <c r="O520" s="5"/>
    </row>
    <row r="521" spans="2:15" s="2" customFormat="1" ht="50.25" customHeight="1" x14ac:dyDescent="0.25">
      <c r="B521" s="11"/>
      <c r="C521" s="11"/>
      <c r="D521" s="11"/>
      <c r="E521" s="11"/>
      <c r="F521" s="11"/>
      <c r="H521" s="11"/>
      <c r="I521" s="5"/>
      <c r="J521" s="5"/>
      <c r="K521" s="402"/>
      <c r="L521" s="402"/>
      <c r="M521" s="5"/>
      <c r="N521" s="5"/>
      <c r="O521" s="5"/>
    </row>
    <row r="522" spans="2:15" s="2" customFormat="1" ht="50.25" customHeight="1" x14ac:dyDescent="0.25">
      <c r="B522" s="11"/>
      <c r="C522" s="11"/>
      <c r="D522" s="11"/>
      <c r="E522" s="11"/>
      <c r="F522" s="11"/>
      <c r="H522" s="11"/>
      <c r="I522" s="5"/>
      <c r="J522" s="5"/>
      <c r="K522" s="402"/>
      <c r="L522" s="402"/>
      <c r="M522" s="5"/>
      <c r="N522" s="5"/>
      <c r="O522" s="5"/>
    </row>
    <row r="523" spans="2:15" s="2" customFormat="1" ht="50.25" customHeight="1" x14ac:dyDescent="0.25">
      <c r="B523" s="11"/>
      <c r="C523" s="11"/>
      <c r="D523" s="11"/>
      <c r="E523" s="11"/>
      <c r="F523" s="11"/>
      <c r="H523" s="11"/>
      <c r="I523" s="5"/>
      <c r="J523" s="5"/>
      <c r="K523" s="402"/>
      <c r="L523" s="402"/>
      <c r="M523" s="5"/>
      <c r="N523" s="5"/>
      <c r="O523" s="5"/>
    </row>
    <row r="524" spans="2:15" s="2" customFormat="1" ht="50.25" customHeight="1" x14ac:dyDescent="0.25">
      <c r="B524" s="11"/>
      <c r="C524" s="11"/>
      <c r="D524" s="11"/>
      <c r="E524" s="11"/>
      <c r="F524" s="11"/>
      <c r="H524" s="11"/>
      <c r="I524" s="5"/>
      <c r="J524" s="5"/>
      <c r="K524" s="402"/>
      <c r="L524" s="402"/>
      <c r="M524" s="5"/>
      <c r="N524" s="5"/>
      <c r="O524" s="5"/>
    </row>
    <row r="525" spans="2:15" s="2" customFormat="1" ht="50.25" customHeight="1" x14ac:dyDescent="0.25">
      <c r="B525" s="11"/>
      <c r="C525" s="11"/>
      <c r="D525" s="11"/>
      <c r="E525" s="11"/>
      <c r="F525" s="11"/>
      <c r="H525" s="11"/>
      <c r="I525" s="5"/>
      <c r="J525" s="5"/>
      <c r="K525" s="402"/>
      <c r="L525" s="402"/>
      <c r="M525" s="5"/>
      <c r="N525" s="5"/>
      <c r="O525" s="5"/>
    </row>
    <row r="526" spans="2:15" s="2" customFormat="1" ht="50.25" customHeight="1" x14ac:dyDescent="0.25">
      <c r="B526" s="11"/>
      <c r="C526" s="11"/>
      <c r="D526" s="11"/>
      <c r="E526" s="11"/>
      <c r="F526" s="11"/>
      <c r="H526" s="11"/>
      <c r="I526" s="5"/>
      <c r="J526" s="5"/>
      <c r="K526" s="402"/>
      <c r="L526" s="402"/>
      <c r="M526" s="5"/>
      <c r="N526" s="5"/>
      <c r="O526" s="5"/>
    </row>
    <row r="527" spans="2:15" s="2" customFormat="1" ht="50.25" customHeight="1" x14ac:dyDescent="0.25">
      <c r="B527" s="11"/>
      <c r="C527" s="11"/>
      <c r="D527" s="11"/>
      <c r="E527" s="11"/>
      <c r="F527" s="11"/>
      <c r="H527" s="11"/>
      <c r="I527" s="5"/>
      <c r="J527" s="5"/>
      <c r="K527" s="402"/>
      <c r="L527" s="402"/>
      <c r="M527" s="5"/>
      <c r="N527" s="5"/>
      <c r="O527" s="5"/>
    </row>
    <row r="528" spans="2:15" s="2" customFormat="1" ht="50.25" customHeight="1" x14ac:dyDescent="0.25">
      <c r="B528" s="11"/>
      <c r="C528" s="11"/>
      <c r="D528" s="11"/>
      <c r="E528" s="11"/>
      <c r="F528" s="11"/>
      <c r="H528" s="11"/>
      <c r="I528" s="5"/>
      <c r="J528" s="5"/>
      <c r="K528" s="402"/>
      <c r="L528" s="402"/>
      <c r="M528" s="5"/>
      <c r="N528" s="5"/>
      <c r="O528" s="5"/>
    </row>
    <row r="529" spans="2:15" s="2" customFormat="1" ht="50.25" customHeight="1" x14ac:dyDescent="0.25">
      <c r="B529" s="11"/>
      <c r="C529" s="11"/>
      <c r="D529" s="11"/>
      <c r="E529" s="11"/>
      <c r="F529" s="11"/>
      <c r="H529" s="11"/>
      <c r="I529" s="5"/>
      <c r="J529" s="5"/>
      <c r="K529" s="402"/>
      <c r="L529" s="402"/>
      <c r="M529" s="5"/>
      <c r="N529" s="5"/>
      <c r="O529" s="5"/>
    </row>
    <row r="530" spans="2:15" s="2" customFormat="1" ht="50.25" customHeight="1" x14ac:dyDescent="0.25">
      <c r="B530" s="11"/>
      <c r="C530" s="11"/>
      <c r="D530" s="11"/>
      <c r="E530" s="11"/>
      <c r="F530" s="11"/>
      <c r="H530" s="11"/>
      <c r="I530" s="5"/>
      <c r="J530" s="5"/>
      <c r="K530" s="402"/>
      <c r="L530" s="402"/>
      <c r="M530" s="5"/>
      <c r="N530" s="5"/>
      <c r="O530" s="5"/>
    </row>
    <row r="531" spans="2:15" s="2" customFormat="1" ht="50.25" customHeight="1" x14ac:dyDescent="0.25">
      <c r="B531" s="11"/>
      <c r="C531" s="11"/>
      <c r="D531" s="11"/>
      <c r="E531" s="11"/>
      <c r="F531" s="11"/>
      <c r="H531" s="11"/>
      <c r="I531" s="5"/>
      <c r="J531" s="5"/>
      <c r="K531" s="402"/>
      <c r="L531" s="402"/>
      <c r="M531" s="5"/>
      <c r="N531" s="5"/>
      <c r="O531" s="5"/>
    </row>
    <row r="532" spans="2:15" s="2" customFormat="1" ht="50.25" customHeight="1" x14ac:dyDescent="0.25">
      <c r="B532" s="11"/>
      <c r="C532" s="11"/>
      <c r="D532" s="11"/>
      <c r="E532" s="11"/>
      <c r="F532" s="11"/>
      <c r="H532" s="11"/>
      <c r="I532" s="5"/>
      <c r="J532" s="5"/>
      <c r="K532" s="402"/>
      <c r="L532" s="402"/>
      <c r="M532" s="5"/>
      <c r="N532" s="5"/>
      <c r="O532" s="5"/>
    </row>
    <row r="533" spans="2:15" s="2" customFormat="1" ht="50.25" customHeight="1" x14ac:dyDescent="0.25">
      <c r="B533" s="11"/>
      <c r="C533" s="11"/>
      <c r="D533" s="11"/>
      <c r="E533" s="11"/>
      <c r="F533" s="11"/>
      <c r="H533" s="11"/>
      <c r="I533" s="5"/>
      <c r="J533" s="5"/>
      <c r="K533" s="402"/>
      <c r="L533" s="402"/>
      <c r="M533" s="5"/>
      <c r="N533" s="5"/>
      <c r="O533" s="5"/>
    </row>
    <row r="534" spans="2:15" s="2" customFormat="1" ht="50.25" customHeight="1" x14ac:dyDescent="0.25">
      <c r="B534" s="11"/>
      <c r="C534" s="11"/>
      <c r="D534" s="11"/>
      <c r="E534" s="11"/>
      <c r="F534" s="11"/>
      <c r="H534" s="11"/>
      <c r="I534" s="5"/>
      <c r="J534" s="5"/>
      <c r="K534" s="402"/>
      <c r="L534" s="402"/>
      <c r="M534" s="5"/>
      <c r="N534" s="5"/>
      <c r="O534" s="5"/>
    </row>
    <row r="535" spans="2:15" s="2" customFormat="1" ht="50.25" customHeight="1" x14ac:dyDescent="0.25">
      <c r="B535" s="11"/>
      <c r="C535" s="11"/>
      <c r="D535" s="11"/>
      <c r="E535" s="11"/>
      <c r="F535" s="11"/>
      <c r="H535" s="11"/>
      <c r="I535" s="5"/>
      <c r="J535" s="5"/>
      <c r="K535" s="402"/>
      <c r="L535" s="402"/>
      <c r="M535" s="5"/>
      <c r="N535" s="5"/>
      <c r="O535" s="5"/>
    </row>
    <row r="536" spans="2:15" s="2" customFormat="1" ht="50.25" customHeight="1" x14ac:dyDescent="0.25">
      <c r="B536" s="11"/>
      <c r="C536" s="11"/>
      <c r="D536" s="11"/>
      <c r="E536" s="11"/>
      <c r="F536" s="11"/>
      <c r="H536" s="11"/>
      <c r="I536" s="5"/>
      <c r="J536" s="5"/>
      <c r="K536" s="402"/>
      <c r="L536" s="402"/>
      <c r="M536" s="5"/>
      <c r="N536" s="5"/>
      <c r="O536" s="5"/>
    </row>
    <row r="537" spans="2:15" s="2" customFormat="1" ht="50.25" customHeight="1" x14ac:dyDescent="0.25">
      <c r="B537" s="11"/>
      <c r="C537" s="11"/>
      <c r="D537" s="11"/>
      <c r="E537" s="11"/>
      <c r="F537" s="11"/>
      <c r="H537" s="11"/>
      <c r="I537" s="5"/>
      <c r="J537" s="5"/>
      <c r="K537" s="402"/>
      <c r="L537" s="402"/>
      <c r="M537" s="5"/>
      <c r="N537" s="5"/>
      <c r="O537" s="5"/>
    </row>
    <row r="538" spans="2:15" s="2" customFormat="1" ht="50.25" customHeight="1" x14ac:dyDescent="0.25">
      <c r="B538" s="11"/>
      <c r="C538" s="11"/>
      <c r="D538" s="11"/>
      <c r="E538" s="11"/>
      <c r="F538" s="11"/>
      <c r="H538" s="11"/>
      <c r="I538" s="5"/>
      <c r="J538" s="5"/>
      <c r="K538" s="402"/>
      <c r="L538" s="402"/>
      <c r="M538" s="5"/>
      <c r="N538" s="5"/>
      <c r="O538" s="5"/>
    </row>
    <row r="539" spans="2:15" s="2" customFormat="1" ht="50.25" customHeight="1" x14ac:dyDescent="0.25">
      <c r="B539" s="11"/>
      <c r="C539" s="11"/>
      <c r="D539" s="11"/>
      <c r="E539" s="11"/>
      <c r="F539" s="11"/>
      <c r="H539" s="11"/>
      <c r="I539" s="5"/>
      <c r="J539" s="5"/>
      <c r="K539" s="402"/>
      <c r="L539" s="402"/>
      <c r="M539" s="5"/>
      <c r="N539" s="5"/>
      <c r="O539" s="5"/>
    </row>
    <row r="540" spans="2:15" s="2" customFormat="1" ht="50.25" customHeight="1" x14ac:dyDescent="0.25">
      <c r="B540" s="11"/>
      <c r="C540" s="11"/>
      <c r="D540" s="11"/>
      <c r="E540" s="11"/>
      <c r="F540" s="11"/>
      <c r="H540" s="11"/>
      <c r="I540" s="5"/>
      <c r="J540" s="5"/>
      <c r="K540" s="402"/>
      <c r="L540" s="402"/>
      <c r="M540" s="5"/>
      <c r="N540" s="5"/>
      <c r="O540" s="5"/>
    </row>
    <row r="541" spans="2:15" s="2" customFormat="1" ht="50.25" customHeight="1" x14ac:dyDescent="0.25">
      <c r="B541" s="11"/>
      <c r="C541" s="11"/>
      <c r="D541" s="11"/>
      <c r="E541" s="11"/>
      <c r="F541" s="11"/>
      <c r="H541" s="11"/>
      <c r="I541" s="5"/>
      <c r="J541" s="5"/>
      <c r="K541" s="402"/>
      <c r="L541" s="402"/>
      <c r="M541" s="5"/>
      <c r="N541" s="5"/>
      <c r="O541" s="5"/>
    </row>
    <row r="542" spans="2:15" s="2" customFormat="1" ht="50.25" customHeight="1" x14ac:dyDescent="0.25">
      <c r="B542" s="11"/>
      <c r="C542" s="11"/>
      <c r="D542" s="11"/>
      <c r="E542" s="11"/>
      <c r="F542" s="11"/>
      <c r="H542" s="11"/>
      <c r="I542" s="5"/>
      <c r="J542" s="5"/>
      <c r="K542" s="402"/>
      <c r="L542" s="402"/>
      <c r="M542" s="5"/>
      <c r="N542" s="5"/>
      <c r="O542" s="5"/>
    </row>
    <row r="543" spans="2:15" s="2" customFormat="1" ht="50.25" customHeight="1" x14ac:dyDescent="0.25">
      <c r="B543" s="11"/>
      <c r="C543" s="11"/>
      <c r="D543" s="11"/>
      <c r="E543" s="11"/>
      <c r="F543" s="11"/>
      <c r="H543" s="11"/>
      <c r="I543" s="5"/>
      <c r="J543" s="5"/>
      <c r="K543" s="402"/>
      <c r="L543" s="402"/>
      <c r="M543" s="5"/>
      <c r="N543" s="5"/>
      <c r="O543" s="5"/>
    </row>
    <row r="544" spans="2:15" s="2" customFormat="1" ht="50.25" customHeight="1" x14ac:dyDescent="0.25">
      <c r="B544" s="11"/>
      <c r="C544" s="11"/>
      <c r="D544" s="11"/>
      <c r="E544" s="11"/>
      <c r="F544" s="11"/>
      <c r="H544" s="11"/>
      <c r="I544" s="5"/>
      <c r="J544" s="5"/>
      <c r="K544" s="402"/>
      <c r="L544" s="402"/>
      <c r="M544" s="5"/>
      <c r="N544" s="5"/>
      <c r="O544" s="5"/>
    </row>
    <row r="545" spans="2:15" s="2" customFormat="1" ht="50.25" customHeight="1" x14ac:dyDescent="0.25">
      <c r="B545" s="11"/>
      <c r="C545" s="11"/>
      <c r="D545" s="11"/>
      <c r="E545" s="11"/>
      <c r="F545" s="11"/>
      <c r="H545" s="11"/>
      <c r="I545" s="5"/>
      <c r="J545" s="5"/>
      <c r="K545" s="402"/>
      <c r="L545" s="402"/>
      <c r="M545" s="5"/>
      <c r="N545" s="5"/>
      <c r="O545" s="5"/>
    </row>
    <row r="546" spans="2:15" s="2" customFormat="1" ht="50.25" customHeight="1" x14ac:dyDescent="0.25">
      <c r="B546" s="11"/>
      <c r="C546" s="11"/>
      <c r="D546" s="11"/>
      <c r="E546" s="11"/>
      <c r="F546" s="11"/>
      <c r="H546" s="11"/>
      <c r="I546" s="5"/>
      <c r="J546" s="5"/>
      <c r="K546" s="402"/>
      <c r="L546" s="402"/>
      <c r="M546" s="5"/>
      <c r="N546" s="5"/>
      <c r="O546" s="5"/>
    </row>
    <row r="547" spans="2:15" s="2" customFormat="1" ht="50.25" customHeight="1" x14ac:dyDescent="0.25">
      <c r="B547" s="11"/>
      <c r="C547" s="11"/>
      <c r="D547" s="11"/>
      <c r="E547" s="11"/>
      <c r="F547" s="11"/>
      <c r="H547" s="11"/>
      <c r="I547" s="5"/>
      <c r="J547" s="5"/>
      <c r="K547" s="402"/>
      <c r="L547" s="402"/>
      <c r="M547" s="5"/>
      <c r="N547" s="5"/>
      <c r="O547" s="5"/>
    </row>
    <row r="548" spans="2:15" s="2" customFormat="1" ht="50.25" customHeight="1" x14ac:dyDescent="0.25">
      <c r="B548" s="11"/>
      <c r="C548" s="11"/>
      <c r="D548" s="11"/>
      <c r="E548" s="11"/>
      <c r="F548" s="11"/>
      <c r="H548" s="11"/>
      <c r="I548" s="5"/>
      <c r="J548" s="5"/>
      <c r="K548" s="402"/>
      <c r="L548" s="402"/>
      <c r="M548" s="5"/>
      <c r="N548" s="5"/>
      <c r="O548" s="5"/>
    </row>
    <row r="549" spans="2:15" s="2" customFormat="1" ht="50.25" customHeight="1" x14ac:dyDescent="0.25">
      <c r="B549" s="11"/>
      <c r="C549" s="11"/>
      <c r="D549" s="11"/>
      <c r="E549" s="11"/>
      <c r="F549" s="11"/>
      <c r="H549" s="11"/>
      <c r="I549" s="5"/>
      <c r="J549" s="5"/>
      <c r="K549" s="402"/>
      <c r="L549" s="402"/>
      <c r="M549" s="5"/>
      <c r="N549" s="5"/>
      <c r="O549" s="5"/>
    </row>
    <row r="550" spans="2:15" s="2" customFormat="1" ht="50.25" customHeight="1" x14ac:dyDescent="0.25">
      <c r="B550" s="11"/>
      <c r="C550" s="11"/>
      <c r="D550" s="11"/>
      <c r="E550" s="11"/>
      <c r="F550" s="11"/>
      <c r="H550" s="11"/>
      <c r="I550" s="5"/>
      <c r="J550" s="5"/>
      <c r="K550" s="402"/>
      <c r="L550" s="402"/>
      <c r="M550" s="5"/>
      <c r="N550" s="5"/>
      <c r="O550" s="5"/>
    </row>
    <row r="551" spans="2:15" s="2" customFormat="1" ht="50.25" customHeight="1" x14ac:dyDescent="0.25">
      <c r="B551" s="11"/>
      <c r="C551" s="11"/>
      <c r="D551" s="11"/>
      <c r="E551" s="11"/>
      <c r="F551" s="11"/>
      <c r="H551" s="11"/>
      <c r="I551" s="5"/>
      <c r="J551" s="5"/>
      <c r="K551" s="402"/>
      <c r="L551" s="402"/>
      <c r="M551" s="5"/>
      <c r="N551" s="5"/>
      <c r="O551" s="5"/>
    </row>
    <row r="552" spans="2:15" s="2" customFormat="1" ht="50.25" customHeight="1" x14ac:dyDescent="0.25">
      <c r="B552" s="11"/>
      <c r="C552" s="11"/>
      <c r="D552" s="11"/>
      <c r="E552" s="11"/>
      <c r="F552" s="11"/>
      <c r="H552" s="11"/>
      <c r="I552" s="5"/>
      <c r="J552" s="5"/>
      <c r="K552" s="402"/>
      <c r="L552" s="402"/>
      <c r="M552" s="5"/>
      <c r="N552" s="5"/>
      <c r="O552" s="5"/>
    </row>
    <row r="553" spans="2:15" s="2" customFormat="1" ht="50.25" customHeight="1" x14ac:dyDescent="0.25">
      <c r="B553" s="11"/>
      <c r="C553" s="11"/>
      <c r="D553" s="11"/>
      <c r="E553" s="11"/>
      <c r="F553" s="11"/>
      <c r="H553" s="11"/>
      <c r="I553" s="5"/>
      <c r="J553" s="5"/>
      <c r="K553" s="402"/>
      <c r="L553" s="402"/>
      <c r="M553" s="5"/>
      <c r="N553" s="5"/>
      <c r="O553" s="5"/>
    </row>
    <row r="554" spans="2:15" s="2" customFormat="1" ht="50.25" customHeight="1" x14ac:dyDescent="0.25">
      <c r="B554" s="11"/>
      <c r="C554" s="11"/>
      <c r="D554" s="11"/>
      <c r="E554" s="11"/>
      <c r="F554" s="11"/>
      <c r="H554" s="11"/>
      <c r="I554" s="5"/>
      <c r="J554" s="5"/>
      <c r="K554" s="402"/>
      <c r="L554" s="402"/>
      <c r="M554" s="5"/>
      <c r="N554" s="5"/>
      <c r="O554" s="5"/>
    </row>
    <row r="555" spans="2:15" s="2" customFormat="1" ht="50.25" customHeight="1" x14ac:dyDescent="0.25">
      <c r="B555" s="11"/>
      <c r="C555" s="11"/>
      <c r="D555" s="11"/>
      <c r="E555" s="11"/>
      <c r="F555" s="11"/>
      <c r="H555" s="11"/>
      <c r="I555" s="5"/>
      <c r="J555" s="5"/>
      <c r="K555" s="402"/>
      <c r="L555" s="402"/>
      <c r="M555" s="5"/>
      <c r="N555" s="5"/>
      <c r="O555" s="5"/>
    </row>
    <row r="556" spans="2:15" s="2" customFormat="1" ht="50.25" customHeight="1" x14ac:dyDescent="0.25">
      <c r="B556" s="11"/>
      <c r="C556" s="11"/>
      <c r="D556" s="11"/>
      <c r="E556" s="11"/>
      <c r="F556" s="11"/>
      <c r="H556" s="11"/>
      <c r="I556" s="5"/>
      <c r="J556" s="5"/>
      <c r="K556" s="402"/>
      <c r="L556" s="402"/>
      <c r="M556" s="5"/>
      <c r="N556" s="5"/>
      <c r="O556" s="5"/>
    </row>
    <row r="557" spans="2:15" s="2" customFormat="1" ht="50.25" customHeight="1" x14ac:dyDescent="0.25">
      <c r="B557" s="11"/>
      <c r="C557" s="11"/>
      <c r="D557" s="11"/>
      <c r="E557" s="11"/>
      <c r="F557" s="11"/>
      <c r="H557" s="11"/>
      <c r="I557" s="5"/>
      <c r="J557" s="5"/>
      <c r="K557" s="402"/>
      <c r="L557" s="402"/>
      <c r="M557" s="5"/>
      <c r="N557" s="5"/>
      <c r="O557" s="5"/>
    </row>
    <row r="558" spans="2:15" s="2" customFormat="1" ht="50.25" customHeight="1" x14ac:dyDescent="0.25">
      <c r="B558" s="11"/>
      <c r="C558" s="11"/>
      <c r="D558" s="11"/>
      <c r="E558" s="11"/>
      <c r="F558" s="11"/>
      <c r="H558" s="11"/>
      <c r="I558" s="5"/>
      <c r="J558" s="5"/>
      <c r="K558" s="402"/>
      <c r="L558" s="402"/>
      <c r="M558" s="5"/>
      <c r="N558" s="5"/>
      <c r="O558" s="5"/>
    </row>
    <row r="559" spans="2:15" s="2" customFormat="1" ht="50.25" customHeight="1" x14ac:dyDescent="0.25">
      <c r="B559" s="11"/>
      <c r="C559" s="11"/>
      <c r="D559" s="11"/>
      <c r="E559" s="11"/>
      <c r="F559" s="11"/>
      <c r="H559" s="11"/>
      <c r="I559" s="5"/>
      <c r="J559" s="5"/>
      <c r="K559" s="402"/>
      <c r="L559" s="402"/>
      <c r="M559" s="5"/>
      <c r="N559" s="5"/>
      <c r="O559" s="5"/>
    </row>
    <row r="560" spans="2:15" s="2" customFormat="1" ht="50.25" customHeight="1" x14ac:dyDescent="0.25">
      <c r="B560" s="11"/>
      <c r="C560" s="11"/>
      <c r="D560" s="11"/>
      <c r="E560" s="11"/>
      <c r="F560" s="11"/>
      <c r="H560" s="11"/>
      <c r="I560" s="5"/>
      <c r="J560" s="5"/>
      <c r="K560" s="402"/>
      <c r="L560" s="402"/>
      <c r="M560" s="5"/>
      <c r="N560" s="5"/>
      <c r="O560" s="5"/>
    </row>
    <row r="561" spans="2:15" s="2" customFormat="1" ht="50.25" customHeight="1" x14ac:dyDescent="0.25">
      <c r="B561" s="11"/>
      <c r="C561" s="11"/>
      <c r="D561" s="11"/>
      <c r="E561" s="11"/>
      <c r="F561" s="11"/>
      <c r="H561" s="11"/>
      <c r="I561" s="5"/>
      <c r="J561" s="5"/>
      <c r="K561" s="402"/>
      <c r="L561" s="402"/>
      <c r="M561" s="5"/>
      <c r="N561" s="5"/>
      <c r="O561" s="5"/>
    </row>
    <row r="562" spans="2:15" s="2" customFormat="1" ht="50.25" customHeight="1" x14ac:dyDescent="0.25">
      <c r="B562" s="11"/>
      <c r="C562" s="11"/>
      <c r="D562" s="11"/>
      <c r="E562" s="11"/>
      <c r="F562" s="11"/>
      <c r="H562" s="11"/>
      <c r="I562" s="5"/>
      <c r="J562" s="5"/>
      <c r="K562" s="402"/>
      <c r="L562" s="402"/>
      <c r="M562" s="5"/>
      <c r="N562" s="5"/>
      <c r="O562" s="5"/>
    </row>
    <row r="563" spans="2:15" s="2" customFormat="1" ht="50.25" customHeight="1" x14ac:dyDescent="0.25">
      <c r="B563" s="11"/>
      <c r="C563" s="11"/>
      <c r="D563" s="11"/>
      <c r="E563" s="11"/>
      <c r="F563" s="11"/>
      <c r="H563" s="11"/>
      <c r="I563" s="5"/>
      <c r="J563" s="5"/>
      <c r="K563" s="402"/>
      <c r="L563" s="402"/>
      <c r="M563" s="5"/>
      <c r="N563" s="5"/>
      <c r="O563" s="5"/>
    </row>
    <row r="564" spans="2:15" s="2" customFormat="1" ht="50.25" customHeight="1" x14ac:dyDescent="0.25">
      <c r="B564" s="11"/>
      <c r="C564" s="11"/>
      <c r="D564" s="11"/>
      <c r="E564" s="11"/>
      <c r="F564" s="11"/>
      <c r="H564" s="11"/>
      <c r="I564" s="5"/>
      <c r="J564" s="5"/>
      <c r="K564" s="402"/>
      <c r="L564" s="402"/>
      <c r="M564" s="5"/>
      <c r="N564" s="5"/>
      <c r="O564" s="5"/>
    </row>
    <row r="565" spans="2:15" s="2" customFormat="1" ht="50.25" customHeight="1" x14ac:dyDescent="0.25">
      <c r="B565" s="11"/>
      <c r="C565" s="11"/>
      <c r="D565" s="11"/>
      <c r="E565" s="11"/>
      <c r="F565" s="11"/>
      <c r="H565" s="11"/>
      <c r="I565" s="5"/>
      <c r="J565" s="5"/>
      <c r="K565" s="402"/>
      <c r="L565" s="402"/>
      <c r="M565" s="5"/>
      <c r="N565" s="5"/>
      <c r="O565" s="5"/>
    </row>
    <row r="566" spans="2:15" s="2" customFormat="1" ht="50.25" customHeight="1" x14ac:dyDescent="0.25">
      <c r="B566" s="11"/>
      <c r="C566" s="11"/>
      <c r="D566" s="11"/>
      <c r="E566" s="11"/>
      <c r="F566" s="11"/>
      <c r="H566" s="11"/>
      <c r="I566" s="5"/>
      <c r="J566" s="5"/>
      <c r="K566" s="402"/>
      <c r="L566" s="402"/>
      <c r="M566" s="5"/>
      <c r="N566" s="5"/>
      <c r="O566" s="5"/>
    </row>
    <row r="567" spans="2:15" s="2" customFormat="1" ht="50.25" customHeight="1" x14ac:dyDescent="0.25">
      <c r="B567" s="11"/>
      <c r="C567" s="11"/>
      <c r="D567" s="11"/>
      <c r="E567" s="11"/>
      <c r="F567" s="11"/>
      <c r="H567" s="11"/>
      <c r="I567" s="5"/>
      <c r="J567" s="5"/>
      <c r="K567" s="402"/>
      <c r="L567" s="402"/>
      <c r="M567" s="5"/>
      <c r="N567" s="5"/>
      <c r="O567" s="5"/>
    </row>
    <row r="568" spans="2:15" s="2" customFormat="1" ht="50.25" customHeight="1" x14ac:dyDescent="0.25">
      <c r="B568" s="11"/>
      <c r="C568" s="11"/>
      <c r="D568" s="11"/>
      <c r="E568" s="11"/>
      <c r="F568" s="11"/>
      <c r="H568" s="11"/>
      <c r="I568" s="5"/>
      <c r="J568" s="5"/>
      <c r="K568" s="402"/>
      <c r="L568" s="402"/>
      <c r="M568" s="5"/>
      <c r="N568" s="5"/>
      <c r="O568" s="5"/>
    </row>
    <row r="569" spans="2:15" s="2" customFormat="1" ht="50.25" customHeight="1" x14ac:dyDescent="0.25">
      <c r="B569" s="11"/>
      <c r="C569" s="11"/>
      <c r="D569" s="11"/>
      <c r="E569" s="11"/>
      <c r="F569" s="11"/>
      <c r="H569" s="11"/>
      <c r="I569" s="5"/>
      <c r="J569" s="5"/>
      <c r="K569" s="402"/>
      <c r="L569" s="402"/>
      <c r="M569" s="5"/>
      <c r="N569" s="5"/>
      <c r="O569" s="5"/>
    </row>
    <row r="570" spans="2:15" s="2" customFormat="1" ht="50.25" customHeight="1" x14ac:dyDescent="0.25">
      <c r="B570" s="11"/>
      <c r="C570" s="11"/>
      <c r="D570" s="11"/>
      <c r="E570" s="11"/>
      <c r="F570" s="11"/>
      <c r="H570" s="11"/>
      <c r="I570" s="5"/>
      <c r="J570" s="5"/>
      <c r="K570" s="402"/>
      <c r="L570" s="402"/>
      <c r="M570" s="5"/>
      <c r="N570" s="5"/>
      <c r="O570" s="5"/>
    </row>
    <row r="571" spans="2:15" s="2" customFormat="1" ht="50.25" customHeight="1" x14ac:dyDescent="0.25">
      <c r="B571" s="11"/>
      <c r="C571" s="11"/>
      <c r="D571" s="11"/>
      <c r="E571" s="11"/>
      <c r="F571" s="11"/>
      <c r="H571" s="11"/>
      <c r="I571" s="5"/>
      <c r="J571" s="5"/>
      <c r="K571" s="402"/>
      <c r="L571" s="402"/>
      <c r="M571" s="5"/>
      <c r="N571" s="5"/>
      <c r="O571" s="5"/>
    </row>
    <row r="572" spans="2:15" s="2" customFormat="1" ht="50.25" customHeight="1" x14ac:dyDescent="0.25">
      <c r="B572" s="11"/>
      <c r="C572" s="11"/>
      <c r="D572" s="11"/>
      <c r="E572" s="11"/>
      <c r="F572" s="11"/>
      <c r="H572" s="11"/>
      <c r="I572" s="5"/>
      <c r="J572" s="5"/>
      <c r="K572" s="402"/>
      <c r="L572" s="402"/>
      <c r="M572" s="5"/>
      <c r="N572" s="5"/>
      <c r="O572" s="5"/>
    </row>
    <row r="573" spans="2:15" s="2" customFormat="1" ht="50.25" customHeight="1" x14ac:dyDescent="0.25">
      <c r="B573" s="11"/>
      <c r="C573" s="11"/>
      <c r="D573" s="11"/>
      <c r="E573" s="11"/>
      <c r="F573" s="11"/>
      <c r="H573" s="11"/>
      <c r="I573" s="5"/>
      <c r="J573" s="5"/>
      <c r="K573" s="402"/>
      <c r="L573" s="402"/>
      <c r="M573" s="5"/>
      <c r="N573" s="5"/>
      <c r="O573" s="5"/>
    </row>
    <row r="574" spans="2:15" s="2" customFormat="1" ht="50.25" customHeight="1" x14ac:dyDescent="0.25">
      <c r="B574" s="11"/>
      <c r="C574" s="11"/>
      <c r="D574" s="11"/>
      <c r="E574" s="11"/>
      <c r="F574" s="11"/>
      <c r="H574" s="11"/>
      <c r="I574" s="5"/>
      <c r="J574" s="5"/>
      <c r="K574" s="402"/>
      <c r="L574" s="402"/>
      <c r="M574" s="5"/>
      <c r="N574" s="5"/>
      <c r="O574" s="5"/>
    </row>
    <row r="575" spans="2:15" s="2" customFormat="1" ht="50.25" customHeight="1" x14ac:dyDescent="0.25">
      <c r="B575" s="11"/>
      <c r="C575" s="11"/>
      <c r="D575" s="11"/>
      <c r="E575" s="11"/>
      <c r="F575" s="11"/>
      <c r="H575" s="11"/>
      <c r="I575" s="5"/>
      <c r="J575" s="5"/>
      <c r="K575" s="402"/>
      <c r="L575" s="402"/>
      <c r="M575" s="5"/>
      <c r="N575" s="5"/>
      <c r="O575" s="5"/>
    </row>
    <row r="576" spans="2:15" s="2" customFormat="1" ht="50.25" customHeight="1" x14ac:dyDescent="0.25">
      <c r="B576" s="11"/>
      <c r="C576" s="11"/>
      <c r="D576" s="11"/>
      <c r="E576" s="11"/>
      <c r="F576" s="11"/>
      <c r="H576" s="11"/>
      <c r="I576" s="5"/>
      <c r="J576" s="5"/>
      <c r="K576" s="402"/>
      <c r="L576" s="402"/>
      <c r="M576" s="5"/>
      <c r="N576" s="5"/>
      <c r="O576" s="5"/>
    </row>
    <row r="577" spans="2:15" s="2" customFormat="1" ht="50.25" customHeight="1" x14ac:dyDescent="0.25">
      <c r="B577" s="11"/>
      <c r="C577" s="11"/>
      <c r="D577" s="11"/>
      <c r="E577" s="11"/>
      <c r="F577" s="11"/>
      <c r="H577" s="11"/>
      <c r="I577" s="5"/>
      <c r="J577" s="5"/>
      <c r="K577" s="402"/>
      <c r="L577" s="402"/>
      <c r="M577" s="5"/>
      <c r="N577" s="5"/>
      <c r="O577" s="5"/>
    </row>
    <row r="578" spans="2:15" s="2" customFormat="1" ht="50.25" customHeight="1" x14ac:dyDescent="0.25">
      <c r="B578" s="11"/>
      <c r="C578" s="11"/>
      <c r="D578" s="11"/>
      <c r="E578" s="11"/>
      <c r="F578" s="11"/>
      <c r="H578" s="11"/>
      <c r="I578" s="5"/>
      <c r="J578" s="5"/>
      <c r="K578" s="402"/>
      <c r="L578" s="402"/>
      <c r="M578" s="5"/>
      <c r="N578" s="5"/>
      <c r="O578" s="5"/>
    </row>
    <row r="579" spans="2:15" s="2" customFormat="1" ht="50.25" customHeight="1" x14ac:dyDescent="0.25">
      <c r="B579" s="11"/>
      <c r="C579" s="11"/>
      <c r="D579" s="11"/>
      <c r="E579" s="11"/>
      <c r="F579" s="11"/>
      <c r="H579" s="11"/>
      <c r="I579" s="5"/>
      <c r="J579" s="5"/>
      <c r="K579" s="402"/>
      <c r="L579" s="402"/>
      <c r="M579" s="5"/>
      <c r="N579" s="5"/>
      <c r="O579" s="5"/>
    </row>
    <row r="580" spans="2:15" s="2" customFormat="1" ht="50.25" customHeight="1" x14ac:dyDescent="0.25">
      <c r="B580" s="11"/>
      <c r="C580" s="11"/>
      <c r="D580" s="11"/>
      <c r="E580" s="11"/>
      <c r="F580" s="11"/>
      <c r="H580" s="11"/>
      <c r="I580" s="5"/>
      <c r="J580" s="5"/>
      <c r="K580" s="402"/>
      <c r="L580" s="402"/>
      <c r="M580" s="5"/>
      <c r="N580" s="5"/>
      <c r="O580" s="5"/>
    </row>
    <row r="581" spans="2:15" s="2" customFormat="1" ht="50.25" customHeight="1" x14ac:dyDescent="0.25">
      <c r="B581" s="11"/>
      <c r="C581" s="11"/>
      <c r="D581" s="11"/>
      <c r="E581" s="11"/>
      <c r="F581" s="11"/>
      <c r="H581" s="11"/>
      <c r="I581" s="5"/>
      <c r="J581" s="5"/>
      <c r="K581" s="402"/>
      <c r="L581" s="402"/>
      <c r="M581" s="5"/>
      <c r="N581" s="5"/>
      <c r="O581" s="5"/>
    </row>
    <row r="582" spans="2:15" s="2" customFormat="1" ht="50.25" customHeight="1" x14ac:dyDescent="0.25">
      <c r="B582" s="11"/>
      <c r="C582" s="11"/>
      <c r="D582" s="11"/>
      <c r="E582" s="11"/>
      <c r="F582" s="11"/>
      <c r="H582" s="11"/>
      <c r="I582" s="5"/>
      <c r="J582" s="5"/>
      <c r="K582" s="402"/>
      <c r="L582" s="402"/>
      <c r="M582" s="5"/>
      <c r="N582" s="5"/>
      <c r="O582" s="5"/>
    </row>
    <row r="583" spans="2:15" s="2" customFormat="1" ht="50.25" customHeight="1" x14ac:dyDescent="0.25">
      <c r="B583" s="11"/>
      <c r="C583" s="11"/>
      <c r="D583" s="11"/>
      <c r="E583" s="11"/>
      <c r="F583" s="11"/>
      <c r="H583" s="11"/>
      <c r="I583" s="5"/>
      <c r="J583" s="5"/>
      <c r="K583" s="402"/>
      <c r="L583" s="402"/>
      <c r="M583" s="5"/>
      <c r="N583" s="5"/>
      <c r="O583" s="5"/>
    </row>
    <row r="584" spans="2:15" s="2" customFormat="1" ht="50.25" customHeight="1" x14ac:dyDescent="0.25">
      <c r="B584" s="11"/>
      <c r="C584" s="11"/>
      <c r="D584" s="11"/>
      <c r="E584" s="11"/>
      <c r="F584" s="11"/>
      <c r="H584" s="11"/>
      <c r="I584" s="5"/>
      <c r="J584" s="5"/>
      <c r="K584" s="402"/>
      <c r="L584" s="402"/>
      <c r="M584" s="5"/>
      <c r="N584" s="5"/>
      <c r="O584" s="5"/>
    </row>
    <row r="585" spans="2:15" s="2" customFormat="1" ht="50.25" customHeight="1" x14ac:dyDescent="0.25">
      <c r="B585" s="11"/>
      <c r="C585" s="11"/>
      <c r="D585" s="11"/>
      <c r="E585" s="11"/>
      <c r="F585" s="11"/>
      <c r="H585" s="11"/>
      <c r="I585" s="5"/>
      <c r="J585" s="5"/>
      <c r="K585" s="402"/>
      <c r="L585" s="402"/>
      <c r="M585" s="5"/>
      <c r="N585" s="5"/>
      <c r="O585" s="5"/>
    </row>
    <row r="586" spans="2:15" s="2" customFormat="1" ht="50.25" customHeight="1" x14ac:dyDescent="0.25">
      <c r="B586" s="11"/>
      <c r="C586" s="11"/>
      <c r="D586" s="11"/>
      <c r="E586" s="11"/>
      <c r="F586" s="11"/>
      <c r="H586" s="11"/>
      <c r="I586" s="5"/>
      <c r="J586" s="5"/>
      <c r="K586" s="402"/>
      <c r="L586" s="402"/>
      <c r="M586" s="5"/>
      <c r="N586" s="5"/>
      <c r="O586" s="5"/>
    </row>
    <row r="587" spans="2:15" s="2" customFormat="1" ht="50.25" customHeight="1" x14ac:dyDescent="0.25">
      <c r="B587" s="11"/>
      <c r="C587" s="11"/>
      <c r="D587" s="11"/>
      <c r="E587" s="11"/>
      <c r="F587" s="11"/>
      <c r="H587" s="11"/>
      <c r="I587" s="5"/>
      <c r="J587" s="5"/>
      <c r="K587" s="402"/>
      <c r="L587" s="402"/>
      <c r="M587" s="5"/>
      <c r="N587" s="5"/>
      <c r="O587" s="5"/>
    </row>
    <row r="588" spans="2:15" s="2" customFormat="1" ht="50.25" customHeight="1" x14ac:dyDescent="0.25">
      <c r="B588" s="11"/>
      <c r="C588" s="11"/>
      <c r="D588" s="11"/>
      <c r="E588" s="11"/>
      <c r="F588" s="11"/>
      <c r="H588" s="11"/>
      <c r="I588" s="5"/>
      <c r="J588" s="5"/>
      <c r="K588" s="402"/>
      <c r="L588" s="402"/>
      <c r="M588" s="5"/>
      <c r="N588" s="5"/>
      <c r="O588" s="5"/>
    </row>
    <row r="589" spans="2:15" s="2" customFormat="1" ht="50.25" customHeight="1" x14ac:dyDescent="0.25">
      <c r="B589" s="11"/>
      <c r="C589" s="11"/>
      <c r="D589" s="11"/>
      <c r="E589" s="11"/>
      <c r="F589" s="11"/>
      <c r="H589" s="11"/>
      <c r="I589" s="5"/>
      <c r="J589" s="5"/>
      <c r="K589" s="402"/>
      <c r="L589" s="402"/>
      <c r="M589" s="5"/>
      <c r="N589" s="5"/>
      <c r="O589" s="5"/>
    </row>
    <row r="590" spans="2:15" s="2" customFormat="1" ht="50.25" customHeight="1" x14ac:dyDescent="0.25">
      <c r="B590" s="11"/>
      <c r="C590" s="11"/>
      <c r="D590" s="11"/>
      <c r="E590" s="11"/>
      <c r="F590" s="11"/>
      <c r="H590" s="11"/>
      <c r="I590" s="5"/>
      <c r="J590" s="5"/>
      <c r="K590" s="402"/>
      <c r="L590" s="402"/>
      <c r="M590" s="5"/>
      <c r="N590" s="5"/>
      <c r="O590" s="5"/>
    </row>
    <row r="591" spans="2:15" s="2" customFormat="1" ht="50.25" customHeight="1" x14ac:dyDescent="0.25">
      <c r="B591" s="11"/>
      <c r="C591" s="11"/>
      <c r="D591" s="11"/>
      <c r="E591" s="11"/>
      <c r="F591" s="11"/>
      <c r="H591" s="11"/>
      <c r="I591" s="5"/>
      <c r="J591" s="5"/>
      <c r="K591" s="402"/>
      <c r="L591" s="402"/>
      <c r="M591" s="5"/>
      <c r="N591" s="5"/>
      <c r="O591" s="5"/>
    </row>
    <row r="592" spans="2:15" s="2" customFormat="1" ht="50.25" customHeight="1" x14ac:dyDescent="0.25">
      <c r="B592" s="11"/>
      <c r="C592" s="11"/>
      <c r="D592" s="11"/>
      <c r="E592" s="11"/>
      <c r="F592" s="11"/>
      <c r="H592" s="11"/>
      <c r="I592" s="5"/>
      <c r="J592" s="5"/>
      <c r="K592" s="402"/>
      <c r="L592" s="402"/>
      <c r="M592" s="5"/>
      <c r="N592" s="5"/>
      <c r="O592" s="5"/>
    </row>
    <row r="593" spans="2:15" s="2" customFormat="1" ht="50.25" customHeight="1" x14ac:dyDescent="0.25">
      <c r="B593" s="11"/>
      <c r="C593" s="11"/>
      <c r="D593" s="11"/>
      <c r="E593" s="11"/>
      <c r="F593" s="11"/>
      <c r="H593" s="11"/>
      <c r="I593" s="5"/>
      <c r="J593" s="5"/>
      <c r="K593" s="402"/>
      <c r="L593" s="402"/>
      <c r="M593" s="5"/>
      <c r="N593" s="5"/>
      <c r="O593" s="5"/>
    </row>
    <row r="594" spans="2:15" s="2" customFormat="1" ht="50.25" customHeight="1" x14ac:dyDescent="0.25">
      <c r="B594" s="11"/>
      <c r="C594" s="11"/>
      <c r="D594" s="11"/>
      <c r="E594" s="11"/>
      <c r="F594" s="11"/>
      <c r="H594" s="11"/>
      <c r="I594" s="5"/>
      <c r="J594" s="5"/>
      <c r="K594" s="402"/>
      <c r="L594" s="402"/>
      <c r="M594" s="5"/>
      <c r="N594" s="5"/>
      <c r="O594" s="5"/>
    </row>
    <row r="595" spans="2:15" s="2" customFormat="1" ht="50.25" customHeight="1" x14ac:dyDescent="0.25">
      <c r="B595" s="11"/>
      <c r="C595" s="11"/>
      <c r="D595" s="11"/>
      <c r="E595" s="11"/>
      <c r="F595" s="11"/>
      <c r="H595" s="11"/>
      <c r="I595" s="5"/>
      <c r="J595" s="5"/>
      <c r="K595" s="402"/>
      <c r="L595" s="402"/>
      <c r="M595" s="5"/>
      <c r="N595" s="5"/>
      <c r="O595" s="5"/>
    </row>
    <row r="596" spans="2:15" s="2" customFormat="1" ht="50.25" customHeight="1" x14ac:dyDescent="0.25">
      <c r="B596" s="11"/>
      <c r="C596" s="11"/>
      <c r="D596" s="11"/>
      <c r="E596" s="11"/>
      <c r="F596" s="11"/>
      <c r="H596" s="11"/>
      <c r="I596" s="5"/>
      <c r="J596" s="5"/>
      <c r="K596" s="402"/>
      <c r="L596" s="402"/>
      <c r="M596" s="5"/>
      <c r="N596" s="5"/>
      <c r="O596" s="5"/>
    </row>
    <row r="597" spans="2:15" s="2" customFormat="1" ht="50.25" customHeight="1" x14ac:dyDescent="0.25">
      <c r="B597" s="11"/>
      <c r="C597" s="11"/>
      <c r="D597" s="11"/>
      <c r="E597" s="11"/>
      <c r="F597" s="11"/>
      <c r="H597" s="11"/>
      <c r="I597" s="5"/>
      <c r="J597" s="5"/>
      <c r="K597" s="402"/>
      <c r="L597" s="402"/>
      <c r="M597" s="5"/>
      <c r="N597" s="5"/>
      <c r="O597" s="5"/>
    </row>
    <row r="598" spans="2:15" s="2" customFormat="1" ht="50.25" customHeight="1" x14ac:dyDescent="0.25">
      <c r="B598" s="11"/>
      <c r="C598" s="11"/>
      <c r="D598" s="11"/>
      <c r="E598" s="11"/>
      <c r="F598" s="11"/>
      <c r="H598" s="11"/>
      <c r="I598" s="5"/>
      <c r="J598" s="5"/>
      <c r="K598" s="402"/>
      <c r="L598" s="402"/>
      <c r="M598" s="5"/>
      <c r="N598" s="5"/>
      <c r="O598" s="5"/>
    </row>
    <row r="599" spans="2:15" s="2" customFormat="1" ht="50.25" customHeight="1" x14ac:dyDescent="0.25">
      <c r="B599" s="11"/>
      <c r="C599" s="11"/>
      <c r="D599" s="11"/>
      <c r="E599" s="11"/>
      <c r="F599" s="11"/>
      <c r="H599" s="11"/>
      <c r="I599" s="5"/>
      <c r="J599" s="5"/>
      <c r="K599" s="402"/>
      <c r="L599" s="402"/>
      <c r="M599" s="5"/>
      <c r="N599" s="5"/>
      <c r="O599" s="5"/>
    </row>
    <row r="600" spans="2:15" s="2" customFormat="1" ht="50.25" customHeight="1" x14ac:dyDescent="0.25">
      <c r="B600" s="11"/>
      <c r="C600" s="11"/>
      <c r="D600" s="11"/>
      <c r="E600" s="11"/>
      <c r="F600" s="11"/>
      <c r="H600" s="11"/>
      <c r="I600" s="5"/>
      <c r="J600" s="5"/>
      <c r="K600" s="402"/>
      <c r="L600" s="402"/>
      <c r="M600" s="5"/>
      <c r="N600" s="5"/>
      <c r="O600" s="5"/>
    </row>
    <row r="601" spans="2:15" s="2" customFormat="1" ht="50.25" customHeight="1" x14ac:dyDescent="0.25">
      <c r="B601" s="11"/>
      <c r="C601" s="11"/>
      <c r="D601" s="11"/>
      <c r="E601" s="11"/>
      <c r="F601" s="11"/>
      <c r="H601" s="11"/>
      <c r="I601" s="5"/>
      <c r="J601" s="5"/>
      <c r="K601" s="402"/>
      <c r="L601" s="402"/>
      <c r="M601" s="5"/>
      <c r="N601" s="5"/>
      <c r="O601" s="5"/>
    </row>
    <row r="602" spans="2:15" s="2" customFormat="1" ht="50.25" customHeight="1" x14ac:dyDescent="0.25">
      <c r="B602" s="11"/>
      <c r="C602" s="11"/>
      <c r="D602" s="11"/>
      <c r="E602" s="11"/>
      <c r="F602" s="11"/>
      <c r="H602" s="11"/>
      <c r="I602" s="5"/>
      <c r="J602" s="5"/>
      <c r="K602" s="402"/>
      <c r="L602" s="402"/>
      <c r="M602" s="5"/>
      <c r="N602" s="5"/>
      <c r="O602" s="5"/>
    </row>
    <row r="603" spans="2:15" s="2" customFormat="1" ht="50.25" customHeight="1" x14ac:dyDescent="0.25">
      <c r="B603" s="11"/>
      <c r="C603" s="11"/>
      <c r="D603" s="11"/>
      <c r="E603" s="11"/>
      <c r="F603" s="11"/>
      <c r="H603" s="11"/>
      <c r="I603" s="5"/>
      <c r="J603" s="5"/>
      <c r="K603" s="402"/>
      <c r="L603" s="402"/>
      <c r="M603" s="5"/>
      <c r="N603" s="5"/>
      <c r="O603" s="5"/>
    </row>
    <row r="604" spans="2:15" s="2" customFormat="1" ht="50.25" customHeight="1" x14ac:dyDescent="0.25">
      <c r="B604" s="11"/>
      <c r="C604" s="11"/>
      <c r="D604" s="11"/>
      <c r="E604" s="11"/>
      <c r="F604" s="11"/>
      <c r="H604" s="11"/>
      <c r="I604" s="5"/>
      <c r="J604" s="5"/>
      <c r="K604" s="402"/>
      <c r="L604" s="402"/>
      <c r="M604" s="5"/>
      <c r="N604" s="5"/>
      <c r="O604" s="5"/>
    </row>
    <row r="605" spans="2:15" s="2" customFormat="1" ht="50.25" customHeight="1" x14ac:dyDescent="0.25">
      <c r="B605" s="11"/>
      <c r="C605" s="11"/>
      <c r="D605" s="11"/>
      <c r="E605" s="11"/>
      <c r="F605" s="11"/>
      <c r="H605" s="11"/>
      <c r="I605" s="5"/>
      <c r="J605" s="5"/>
      <c r="K605" s="402"/>
      <c r="L605" s="402"/>
      <c r="M605" s="5"/>
      <c r="N605" s="5"/>
      <c r="O605" s="5"/>
    </row>
    <row r="606" spans="2:15" s="2" customFormat="1" ht="50.25" customHeight="1" x14ac:dyDescent="0.25">
      <c r="B606" s="11"/>
      <c r="C606" s="11"/>
      <c r="D606" s="11"/>
      <c r="E606" s="11"/>
      <c r="F606" s="11"/>
      <c r="H606" s="11"/>
      <c r="I606" s="5"/>
      <c r="J606" s="5"/>
      <c r="K606" s="402"/>
      <c r="L606" s="402"/>
      <c r="M606" s="5"/>
      <c r="N606" s="5"/>
      <c r="O606" s="5"/>
    </row>
    <row r="607" spans="2:15" s="2" customFormat="1" ht="50.25" customHeight="1" x14ac:dyDescent="0.25">
      <c r="B607" s="11"/>
      <c r="C607" s="11"/>
      <c r="D607" s="11"/>
      <c r="E607" s="11"/>
      <c r="F607" s="11"/>
      <c r="H607" s="11"/>
      <c r="I607" s="5"/>
      <c r="J607" s="5"/>
      <c r="K607" s="402"/>
      <c r="L607" s="402"/>
      <c r="M607" s="5"/>
      <c r="N607" s="5"/>
      <c r="O607" s="5"/>
    </row>
    <row r="608" spans="2:15" s="2" customFormat="1" ht="50.25" customHeight="1" x14ac:dyDescent="0.25">
      <c r="B608" s="11"/>
      <c r="C608" s="11"/>
      <c r="D608" s="11"/>
      <c r="E608" s="11"/>
      <c r="F608" s="11"/>
      <c r="H608" s="11"/>
      <c r="I608" s="5"/>
      <c r="J608" s="5"/>
      <c r="K608" s="402"/>
      <c r="L608" s="402"/>
      <c r="M608" s="5"/>
      <c r="N608" s="5"/>
      <c r="O608" s="5"/>
    </row>
    <row r="609" spans="2:15" s="2" customFormat="1" ht="50.25" customHeight="1" x14ac:dyDescent="0.25">
      <c r="B609" s="11"/>
      <c r="C609" s="11"/>
      <c r="D609" s="11"/>
      <c r="E609" s="11"/>
      <c r="F609" s="11"/>
      <c r="H609" s="11"/>
      <c r="I609" s="5"/>
      <c r="J609" s="5"/>
      <c r="K609" s="402"/>
      <c r="L609" s="402"/>
      <c r="M609" s="5"/>
      <c r="N609" s="5"/>
      <c r="O609" s="5"/>
    </row>
    <row r="610" spans="2:15" s="2" customFormat="1" ht="50.25" customHeight="1" x14ac:dyDescent="0.25">
      <c r="B610" s="11"/>
      <c r="C610" s="11"/>
      <c r="D610" s="11"/>
      <c r="E610" s="11"/>
      <c r="F610" s="11"/>
      <c r="H610" s="11"/>
      <c r="I610" s="5"/>
      <c r="J610" s="5"/>
      <c r="K610" s="402"/>
      <c r="L610" s="402"/>
      <c r="M610" s="5"/>
      <c r="N610" s="5"/>
      <c r="O610" s="5"/>
    </row>
    <row r="611" spans="2:15" s="2" customFormat="1" ht="50.25" customHeight="1" x14ac:dyDescent="0.25">
      <c r="B611" s="11"/>
      <c r="C611" s="11"/>
      <c r="D611" s="11"/>
      <c r="E611" s="11"/>
      <c r="F611" s="11"/>
      <c r="H611" s="11"/>
      <c r="I611" s="5"/>
      <c r="J611" s="5"/>
      <c r="K611" s="402"/>
      <c r="L611" s="402"/>
      <c r="M611" s="5"/>
      <c r="N611" s="5"/>
      <c r="O611" s="5"/>
    </row>
    <row r="612" spans="2:15" s="2" customFormat="1" ht="50.25" customHeight="1" x14ac:dyDescent="0.25">
      <c r="B612" s="11"/>
      <c r="C612" s="11"/>
      <c r="D612" s="11"/>
      <c r="E612" s="11"/>
      <c r="F612" s="11"/>
      <c r="H612" s="11"/>
      <c r="I612" s="5"/>
      <c r="J612" s="5"/>
      <c r="K612" s="402"/>
      <c r="L612" s="402"/>
      <c r="M612" s="5"/>
      <c r="N612" s="5"/>
      <c r="O612" s="5"/>
    </row>
    <row r="613" spans="2:15" s="2" customFormat="1" ht="50.25" customHeight="1" x14ac:dyDescent="0.25">
      <c r="B613" s="11"/>
      <c r="C613" s="11"/>
      <c r="D613" s="11"/>
      <c r="E613" s="11"/>
      <c r="F613" s="11"/>
      <c r="H613" s="11"/>
      <c r="I613" s="5"/>
      <c r="J613" s="5"/>
      <c r="K613" s="402"/>
      <c r="L613" s="402"/>
      <c r="M613" s="5"/>
      <c r="N613" s="5"/>
      <c r="O613" s="5"/>
    </row>
    <row r="614" spans="2:15" s="2" customFormat="1" ht="50.25" customHeight="1" x14ac:dyDescent="0.25">
      <c r="B614" s="11"/>
      <c r="C614" s="11"/>
      <c r="D614" s="11"/>
      <c r="E614" s="11"/>
      <c r="F614" s="11"/>
      <c r="H614" s="11"/>
      <c r="I614" s="5"/>
      <c r="J614" s="5"/>
      <c r="K614" s="402"/>
      <c r="L614" s="402"/>
      <c r="M614" s="5"/>
      <c r="N614" s="5"/>
      <c r="O614" s="5"/>
    </row>
    <row r="615" spans="2:15" s="2" customFormat="1" ht="50.25" customHeight="1" x14ac:dyDescent="0.25">
      <c r="B615" s="11"/>
      <c r="C615" s="11"/>
      <c r="D615" s="11"/>
      <c r="E615" s="11"/>
      <c r="F615" s="11"/>
      <c r="H615" s="11"/>
      <c r="I615" s="5"/>
      <c r="J615" s="5"/>
      <c r="K615" s="402"/>
      <c r="L615" s="402"/>
      <c r="M615" s="5"/>
      <c r="N615" s="5"/>
      <c r="O615" s="5"/>
    </row>
    <row r="616" spans="2:15" s="2" customFormat="1" ht="50.25" customHeight="1" x14ac:dyDescent="0.25">
      <c r="B616" s="11"/>
      <c r="C616" s="11"/>
      <c r="D616" s="11"/>
      <c r="E616" s="11"/>
      <c r="F616" s="11"/>
      <c r="H616" s="11"/>
      <c r="I616" s="5"/>
      <c r="J616" s="5"/>
      <c r="K616" s="402"/>
      <c r="L616" s="402"/>
      <c r="M616" s="5"/>
      <c r="N616" s="5"/>
      <c r="O616" s="5"/>
    </row>
    <row r="617" spans="2:15" s="2" customFormat="1" ht="50.25" customHeight="1" x14ac:dyDescent="0.25">
      <c r="B617" s="11"/>
      <c r="C617" s="11"/>
      <c r="D617" s="11"/>
      <c r="E617" s="11"/>
      <c r="F617" s="11"/>
      <c r="H617" s="11"/>
      <c r="I617" s="5"/>
      <c r="J617" s="5"/>
      <c r="K617" s="402"/>
      <c r="L617" s="402"/>
      <c r="M617" s="5"/>
      <c r="N617" s="5"/>
      <c r="O617" s="5"/>
    </row>
    <row r="618" spans="2:15" s="2" customFormat="1" ht="50.25" customHeight="1" x14ac:dyDescent="0.25">
      <c r="B618" s="11"/>
      <c r="C618" s="11"/>
      <c r="D618" s="11"/>
      <c r="E618" s="11"/>
      <c r="F618" s="11"/>
      <c r="H618" s="11"/>
      <c r="I618" s="5"/>
      <c r="J618" s="5"/>
      <c r="K618" s="402"/>
      <c r="L618" s="402"/>
      <c r="M618" s="5"/>
      <c r="N618" s="5"/>
      <c r="O618" s="5"/>
    </row>
    <row r="619" spans="2:15" s="2" customFormat="1" ht="50.25" customHeight="1" x14ac:dyDescent="0.25">
      <c r="B619" s="11"/>
      <c r="C619" s="11"/>
      <c r="D619" s="11"/>
      <c r="E619" s="11"/>
      <c r="F619" s="11"/>
      <c r="H619" s="11"/>
      <c r="I619" s="5"/>
      <c r="J619" s="5"/>
      <c r="K619" s="402"/>
      <c r="L619" s="402"/>
      <c r="M619" s="5"/>
      <c r="N619" s="5"/>
      <c r="O619" s="5"/>
    </row>
    <row r="620" spans="2:15" s="2" customFormat="1" ht="50.25" customHeight="1" x14ac:dyDescent="0.25">
      <c r="B620" s="11"/>
      <c r="C620" s="11"/>
      <c r="D620" s="11"/>
      <c r="E620" s="11"/>
      <c r="F620" s="11"/>
      <c r="H620" s="11"/>
      <c r="I620" s="5"/>
      <c r="J620" s="5"/>
      <c r="K620" s="402"/>
      <c r="L620" s="402"/>
      <c r="M620" s="5"/>
      <c r="N620" s="5"/>
      <c r="O620" s="5"/>
    </row>
    <row r="621" spans="2:15" s="2" customFormat="1" ht="50.25" customHeight="1" x14ac:dyDescent="0.25">
      <c r="B621" s="11"/>
      <c r="C621" s="11"/>
      <c r="D621" s="11"/>
      <c r="E621" s="11"/>
      <c r="F621" s="11"/>
      <c r="H621" s="11"/>
      <c r="I621" s="5"/>
      <c r="J621" s="5"/>
      <c r="K621" s="402"/>
      <c r="L621" s="402"/>
      <c r="M621" s="5"/>
      <c r="N621" s="5"/>
      <c r="O621" s="5"/>
    </row>
    <row r="622" spans="2:15" s="2" customFormat="1" ht="50.25" customHeight="1" x14ac:dyDescent="0.25">
      <c r="B622" s="11"/>
      <c r="C622" s="11"/>
      <c r="D622" s="11"/>
      <c r="E622" s="11"/>
      <c r="F622" s="11"/>
      <c r="H622" s="11"/>
      <c r="I622" s="5"/>
      <c r="J622" s="5"/>
      <c r="K622" s="402"/>
      <c r="L622" s="402"/>
      <c r="M622" s="5"/>
      <c r="N622" s="5"/>
      <c r="O622" s="5"/>
    </row>
    <row r="623" spans="2:15" s="2" customFormat="1" ht="50.25" customHeight="1" x14ac:dyDescent="0.25">
      <c r="B623" s="11"/>
      <c r="C623" s="11"/>
      <c r="D623" s="11"/>
      <c r="E623" s="11"/>
      <c r="F623" s="11"/>
      <c r="H623" s="11"/>
      <c r="I623" s="5"/>
      <c r="J623" s="5"/>
      <c r="K623" s="402"/>
      <c r="L623" s="402"/>
      <c r="M623" s="5"/>
      <c r="N623" s="5"/>
      <c r="O623" s="5"/>
    </row>
    <row r="624" spans="2:15" s="2" customFormat="1" ht="50.25" customHeight="1" x14ac:dyDescent="0.25">
      <c r="B624" s="11"/>
      <c r="C624" s="11"/>
      <c r="D624" s="11"/>
      <c r="E624" s="11"/>
      <c r="F624" s="11"/>
      <c r="H624" s="11"/>
      <c r="I624" s="5"/>
      <c r="J624" s="5"/>
      <c r="K624" s="402"/>
      <c r="L624" s="402"/>
      <c r="M624" s="5"/>
      <c r="N624" s="5"/>
      <c r="O624" s="5"/>
    </row>
    <row r="625" spans="2:15" s="2" customFormat="1" ht="50.25" customHeight="1" x14ac:dyDescent="0.25">
      <c r="B625" s="11"/>
      <c r="C625" s="11"/>
      <c r="D625" s="11"/>
      <c r="E625" s="11"/>
      <c r="F625" s="11"/>
      <c r="H625" s="11"/>
      <c r="I625" s="5"/>
      <c r="J625" s="5"/>
      <c r="K625" s="402"/>
      <c r="L625" s="402"/>
      <c r="M625" s="5"/>
      <c r="N625" s="5"/>
      <c r="O625" s="5"/>
    </row>
    <row r="626" spans="2:15" s="2" customFormat="1" ht="50.25" customHeight="1" x14ac:dyDescent="0.25">
      <c r="B626" s="11"/>
      <c r="C626" s="11"/>
      <c r="D626" s="11"/>
      <c r="E626" s="11"/>
      <c r="F626" s="11"/>
      <c r="H626" s="11"/>
      <c r="I626" s="5"/>
      <c r="J626" s="5"/>
      <c r="K626" s="402"/>
      <c r="L626" s="402"/>
      <c r="M626" s="5"/>
      <c r="N626" s="5"/>
      <c r="O626" s="5"/>
    </row>
    <row r="627" spans="2:15" s="2" customFormat="1" ht="50.25" customHeight="1" x14ac:dyDescent="0.25">
      <c r="B627" s="11"/>
      <c r="C627" s="11"/>
      <c r="D627" s="11"/>
      <c r="E627" s="11"/>
      <c r="F627" s="11"/>
      <c r="H627" s="11"/>
      <c r="I627" s="5"/>
      <c r="J627" s="5"/>
      <c r="K627" s="402"/>
      <c r="L627" s="402"/>
      <c r="M627" s="5"/>
      <c r="N627" s="5"/>
      <c r="O627" s="5"/>
    </row>
    <row r="628" spans="2:15" s="2" customFormat="1" ht="50.25" customHeight="1" x14ac:dyDescent="0.25">
      <c r="B628" s="11"/>
      <c r="C628" s="11"/>
      <c r="D628" s="11"/>
      <c r="E628" s="11"/>
      <c r="F628" s="11"/>
      <c r="H628" s="11"/>
      <c r="I628" s="5"/>
      <c r="J628" s="5"/>
      <c r="K628" s="402"/>
      <c r="L628" s="402"/>
      <c r="M628" s="5"/>
      <c r="N628" s="5"/>
      <c r="O628" s="5"/>
    </row>
    <row r="629" spans="2:15" s="2" customFormat="1" ht="50.25" customHeight="1" x14ac:dyDescent="0.25">
      <c r="B629" s="11"/>
      <c r="C629" s="11"/>
      <c r="D629" s="11"/>
      <c r="E629" s="11"/>
      <c r="F629" s="11"/>
      <c r="H629" s="11"/>
      <c r="I629" s="5"/>
      <c r="J629" s="5"/>
      <c r="K629" s="402"/>
      <c r="L629" s="402"/>
      <c r="M629" s="5"/>
      <c r="N629" s="5"/>
      <c r="O629" s="5"/>
    </row>
    <row r="630" spans="2:15" s="2" customFormat="1" ht="50.25" customHeight="1" x14ac:dyDescent="0.25">
      <c r="B630" s="11"/>
      <c r="C630" s="11"/>
      <c r="D630" s="11"/>
      <c r="E630" s="11"/>
      <c r="F630" s="11"/>
      <c r="H630" s="11"/>
      <c r="I630" s="5"/>
      <c r="J630" s="5"/>
      <c r="K630" s="402"/>
      <c r="L630" s="402"/>
      <c r="M630" s="5"/>
      <c r="N630" s="5"/>
      <c r="O630" s="5"/>
    </row>
    <row r="631" spans="2:15" s="2" customFormat="1" ht="50.25" customHeight="1" x14ac:dyDescent="0.25">
      <c r="B631" s="11"/>
      <c r="C631" s="11"/>
      <c r="D631" s="11"/>
      <c r="E631" s="11"/>
      <c r="F631" s="11"/>
      <c r="H631" s="11"/>
      <c r="I631" s="5"/>
      <c r="J631" s="5"/>
      <c r="K631" s="402"/>
      <c r="L631" s="402"/>
      <c r="M631" s="5"/>
      <c r="N631" s="5"/>
      <c r="O631" s="5"/>
    </row>
    <row r="632" spans="2:15" s="2" customFormat="1" ht="50.25" customHeight="1" x14ac:dyDescent="0.25">
      <c r="B632" s="11"/>
      <c r="C632" s="11"/>
      <c r="D632" s="11"/>
      <c r="E632" s="11"/>
      <c r="F632" s="11"/>
      <c r="H632" s="11"/>
      <c r="I632" s="5"/>
      <c r="J632" s="5"/>
      <c r="K632" s="402"/>
      <c r="L632" s="402"/>
      <c r="M632" s="5"/>
      <c r="N632" s="5"/>
      <c r="O632" s="5"/>
    </row>
    <row r="633" spans="2:15" s="2" customFormat="1" ht="50.25" customHeight="1" x14ac:dyDescent="0.25">
      <c r="B633" s="11"/>
      <c r="C633" s="11"/>
      <c r="D633" s="11"/>
      <c r="E633" s="11"/>
      <c r="F633" s="11"/>
      <c r="H633" s="11"/>
      <c r="I633" s="5"/>
      <c r="J633" s="5"/>
      <c r="K633" s="402"/>
      <c r="L633" s="402"/>
      <c r="M633" s="5"/>
      <c r="N633" s="5"/>
      <c r="O633" s="5"/>
    </row>
    <row r="634" spans="2:15" s="2" customFormat="1" ht="50.25" customHeight="1" x14ac:dyDescent="0.25">
      <c r="B634" s="11"/>
      <c r="C634" s="11"/>
      <c r="D634" s="11"/>
      <c r="E634" s="11"/>
      <c r="F634" s="11"/>
      <c r="H634" s="11"/>
      <c r="I634" s="5"/>
      <c r="J634" s="5"/>
      <c r="K634" s="402"/>
      <c r="L634" s="402"/>
      <c r="M634" s="5"/>
      <c r="N634" s="5"/>
      <c r="O634" s="5"/>
    </row>
    <row r="635" spans="2:15" s="2" customFormat="1" ht="50.25" customHeight="1" x14ac:dyDescent="0.25">
      <c r="B635" s="11"/>
      <c r="C635" s="11"/>
      <c r="D635" s="11"/>
      <c r="E635" s="11"/>
      <c r="F635" s="11"/>
      <c r="H635" s="11"/>
      <c r="I635" s="5"/>
      <c r="J635" s="5"/>
      <c r="K635" s="402"/>
      <c r="L635" s="402"/>
      <c r="M635" s="5"/>
      <c r="N635" s="5"/>
      <c r="O635" s="5"/>
    </row>
    <row r="636" spans="2:15" s="2" customFormat="1" ht="50.25" customHeight="1" x14ac:dyDescent="0.25">
      <c r="B636" s="11"/>
      <c r="C636" s="11"/>
      <c r="D636" s="11"/>
      <c r="E636" s="11"/>
      <c r="F636" s="11"/>
      <c r="H636" s="11"/>
      <c r="I636" s="5"/>
      <c r="J636" s="5"/>
      <c r="K636" s="402"/>
      <c r="L636" s="402"/>
      <c r="M636" s="5"/>
      <c r="N636" s="5"/>
      <c r="O636" s="5"/>
    </row>
    <row r="637" spans="2:15" s="2" customFormat="1" ht="50.25" customHeight="1" x14ac:dyDescent="0.25">
      <c r="B637" s="11"/>
      <c r="C637" s="11"/>
      <c r="D637" s="11"/>
      <c r="E637" s="11"/>
      <c r="F637" s="11"/>
      <c r="H637" s="11"/>
      <c r="I637" s="5"/>
      <c r="J637" s="5"/>
      <c r="K637" s="402"/>
      <c r="L637" s="402"/>
      <c r="M637" s="5"/>
      <c r="N637" s="5"/>
      <c r="O637" s="5"/>
    </row>
    <row r="638" spans="2:15" s="2" customFormat="1" ht="50.25" customHeight="1" x14ac:dyDescent="0.25">
      <c r="B638" s="11"/>
      <c r="C638" s="11"/>
      <c r="D638" s="11"/>
      <c r="E638" s="11"/>
      <c r="F638" s="11"/>
      <c r="H638" s="11"/>
      <c r="I638" s="5"/>
      <c r="J638" s="5"/>
      <c r="K638" s="402"/>
      <c r="L638" s="402"/>
      <c r="M638" s="5"/>
      <c r="N638" s="5"/>
      <c r="O638" s="5"/>
    </row>
    <row r="639" spans="2:15" s="2" customFormat="1" ht="50.25" customHeight="1" x14ac:dyDescent="0.25">
      <c r="B639" s="11"/>
      <c r="C639" s="11"/>
      <c r="D639" s="11"/>
      <c r="E639" s="11"/>
      <c r="F639" s="11"/>
      <c r="H639" s="11"/>
      <c r="I639" s="5"/>
      <c r="J639" s="5"/>
      <c r="K639" s="402"/>
      <c r="L639" s="402"/>
      <c r="M639" s="5"/>
      <c r="N639" s="5"/>
      <c r="O639" s="5"/>
    </row>
    <row r="640" spans="2:15" s="2" customFormat="1" ht="50.25" customHeight="1" x14ac:dyDescent="0.25">
      <c r="B640" s="11"/>
      <c r="C640" s="11"/>
      <c r="D640" s="11"/>
      <c r="E640" s="11"/>
      <c r="F640" s="11"/>
      <c r="H640" s="11"/>
      <c r="I640" s="5"/>
      <c r="J640" s="5"/>
      <c r="K640" s="402"/>
      <c r="L640" s="402"/>
      <c r="M640" s="5"/>
      <c r="N640" s="5"/>
      <c r="O640" s="5"/>
    </row>
    <row r="641" spans="2:15" s="2" customFormat="1" ht="50.25" customHeight="1" x14ac:dyDescent="0.25">
      <c r="B641" s="11"/>
      <c r="C641" s="11"/>
      <c r="D641" s="11"/>
      <c r="E641" s="11"/>
      <c r="F641" s="11"/>
      <c r="H641" s="11"/>
      <c r="I641" s="5"/>
      <c r="J641" s="5"/>
      <c r="K641" s="402"/>
      <c r="L641" s="402"/>
      <c r="M641" s="5"/>
      <c r="N641" s="5"/>
      <c r="O641" s="5"/>
    </row>
    <row r="642" spans="2:15" s="2" customFormat="1" ht="50.25" customHeight="1" x14ac:dyDescent="0.25">
      <c r="B642" s="11"/>
      <c r="C642" s="11"/>
      <c r="D642" s="11"/>
      <c r="E642" s="11"/>
      <c r="F642" s="11"/>
      <c r="H642" s="11"/>
      <c r="I642" s="5"/>
      <c r="J642" s="5"/>
      <c r="K642" s="402"/>
      <c r="L642" s="402"/>
      <c r="M642" s="5"/>
      <c r="N642" s="5"/>
      <c r="O642" s="5"/>
    </row>
    <row r="643" spans="2:15" s="2" customFormat="1" ht="50.25" customHeight="1" x14ac:dyDescent="0.25">
      <c r="B643" s="11"/>
      <c r="C643" s="11"/>
      <c r="D643" s="11"/>
      <c r="E643" s="11"/>
      <c r="F643" s="11"/>
      <c r="H643" s="11"/>
      <c r="I643" s="5"/>
      <c r="J643" s="5"/>
      <c r="K643" s="402"/>
      <c r="L643" s="402"/>
      <c r="M643" s="5"/>
      <c r="N643" s="5"/>
      <c r="O643" s="5"/>
    </row>
    <row r="644" spans="2:15" s="2" customFormat="1" ht="50.25" customHeight="1" x14ac:dyDescent="0.25">
      <c r="B644" s="11"/>
      <c r="C644" s="11"/>
      <c r="D644" s="11"/>
      <c r="E644" s="11"/>
      <c r="F644" s="11"/>
      <c r="H644" s="11"/>
      <c r="I644" s="5"/>
      <c r="J644" s="5"/>
      <c r="K644" s="402"/>
      <c r="L644" s="402"/>
      <c r="M644" s="5"/>
      <c r="N644" s="5"/>
      <c r="O644" s="5"/>
    </row>
    <row r="645" spans="2:15" s="2" customFormat="1" ht="50.25" customHeight="1" x14ac:dyDescent="0.25">
      <c r="B645" s="11"/>
      <c r="C645" s="11"/>
      <c r="D645" s="11"/>
      <c r="E645" s="11"/>
      <c r="F645" s="11"/>
      <c r="H645" s="11"/>
      <c r="I645" s="5"/>
      <c r="J645" s="5"/>
      <c r="K645" s="402"/>
      <c r="L645" s="402"/>
      <c r="M645" s="5"/>
      <c r="N645" s="5"/>
      <c r="O645" s="5"/>
    </row>
    <row r="646" spans="2:15" s="2" customFormat="1" ht="50.25" customHeight="1" x14ac:dyDescent="0.25">
      <c r="B646" s="11"/>
      <c r="C646" s="11"/>
      <c r="D646" s="11"/>
      <c r="E646" s="11"/>
      <c r="F646" s="11"/>
      <c r="H646" s="11"/>
      <c r="I646" s="5"/>
      <c r="J646" s="5"/>
      <c r="K646" s="402"/>
      <c r="L646" s="402"/>
      <c r="M646" s="5"/>
      <c r="N646" s="5"/>
      <c r="O646" s="5"/>
    </row>
    <row r="647" spans="2:15" s="2" customFormat="1" ht="50.25" customHeight="1" x14ac:dyDescent="0.25">
      <c r="B647" s="11"/>
      <c r="C647" s="11"/>
      <c r="D647" s="11"/>
      <c r="E647" s="11"/>
      <c r="F647" s="11"/>
      <c r="H647" s="11"/>
      <c r="I647" s="5"/>
      <c r="J647" s="5"/>
      <c r="K647" s="402"/>
      <c r="L647" s="402"/>
      <c r="M647" s="5"/>
      <c r="N647" s="5"/>
      <c r="O647" s="5"/>
    </row>
    <row r="648" spans="2:15" s="2" customFormat="1" ht="50.25" customHeight="1" x14ac:dyDescent="0.25">
      <c r="B648" s="11"/>
      <c r="C648" s="11"/>
      <c r="D648" s="11"/>
      <c r="E648" s="11"/>
      <c r="F648" s="11"/>
      <c r="H648" s="11"/>
      <c r="I648" s="5"/>
      <c r="J648" s="5"/>
      <c r="K648" s="402"/>
      <c r="L648" s="402"/>
      <c r="M648" s="5"/>
      <c r="N648" s="5"/>
      <c r="O648" s="5"/>
    </row>
    <row r="649" spans="2:15" s="2" customFormat="1" ht="50.25" customHeight="1" x14ac:dyDescent="0.25">
      <c r="B649" s="11"/>
      <c r="C649" s="11"/>
      <c r="D649" s="11"/>
      <c r="E649" s="11"/>
      <c r="F649" s="11"/>
      <c r="H649" s="11"/>
      <c r="I649" s="5"/>
      <c r="J649" s="5"/>
      <c r="K649" s="402"/>
      <c r="L649" s="402"/>
      <c r="M649" s="5"/>
      <c r="N649" s="5"/>
      <c r="O649" s="5"/>
    </row>
    <row r="650" spans="2:15" s="2" customFormat="1" ht="50.25" customHeight="1" x14ac:dyDescent="0.25">
      <c r="B650" s="11"/>
      <c r="C650" s="11"/>
      <c r="D650" s="11"/>
      <c r="E650" s="11"/>
      <c r="F650" s="11"/>
      <c r="H650" s="11"/>
      <c r="I650" s="5"/>
      <c r="J650" s="5"/>
      <c r="K650" s="402"/>
      <c r="L650" s="402"/>
      <c r="M650" s="5"/>
      <c r="N650" s="5"/>
      <c r="O650" s="5"/>
    </row>
    <row r="651" spans="2:15" s="2" customFormat="1" ht="50.25" customHeight="1" x14ac:dyDescent="0.25">
      <c r="B651" s="11"/>
      <c r="C651" s="11"/>
      <c r="D651" s="11"/>
      <c r="E651" s="11"/>
      <c r="F651" s="11"/>
      <c r="H651" s="11"/>
      <c r="I651" s="5"/>
      <c r="J651" s="5"/>
      <c r="K651" s="402"/>
      <c r="L651" s="402"/>
      <c r="M651" s="5"/>
      <c r="N651" s="5"/>
      <c r="O651" s="5"/>
    </row>
    <row r="652" spans="2:15" s="2" customFormat="1" ht="50.25" customHeight="1" x14ac:dyDescent="0.25">
      <c r="B652" s="11"/>
      <c r="C652" s="11"/>
      <c r="D652" s="11"/>
      <c r="E652" s="11"/>
      <c r="F652" s="11"/>
      <c r="H652" s="11"/>
      <c r="I652" s="5"/>
      <c r="J652" s="5"/>
      <c r="K652" s="402"/>
      <c r="L652" s="402"/>
      <c r="M652" s="5"/>
      <c r="N652" s="5"/>
      <c r="O652" s="5"/>
    </row>
    <row r="653" spans="2:15" s="2" customFormat="1" ht="50.25" customHeight="1" x14ac:dyDescent="0.25">
      <c r="B653" s="11"/>
      <c r="C653" s="11"/>
      <c r="D653" s="11"/>
      <c r="E653" s="11"/>
      <c r="F653" s="11"/>
      <c r="H653" s="11"/>
      <c r="I653" s="5"/>
      <c r="J653" s="5"/>
      <c r="K653" s="402"/>
      <c r="L653" s="402"/>
      <c r="M653" s="5"/>
      <c r="N653" s="5"/>
      <c r="O653" s="5"/>
    </row>
    <row r="654" spans="2:15" s="2" customFormat="1" ht="50.25" customHeight="1" x14ac:dyDescent="0.25">
      <c r="B654" s="11"/>
      <c r="C654" s="11"/>
      <c r="D654" s="11"/>
      <c r="E654" s="11"/>
      <c r="F654" s="11"/>
      <c r="H654" s="11"/>
      <c r="I654" s="5"/>
      <c r="J654" s="5"/>
      <c r="K654" s="402"/>
      <c r="L654" s="402"/>
      <c r="M654" s="5"/>
      <c r="N654" s="5"/>
      <c r="O654" s="5"/>
    </row>
    <row r="655" spans="2:15" s="2" customFormat="1" ht="50.25" customHeight="1" x14ac:dyDescent="0.25">
      <c r="B655" s="11"/>
      <c r="C655" s="11"/>
      <c r="D655" s="11"/>
      <c r="E655" s="11"/>
      <c r="F655" s="11"/>
      <c r="H655" s="11"/>
      <c r="I655" s="5"/>
      <c r="J655" s="5"/>
      <c r="K655" s="402"/>
      <c r="L655" s="402"/>
      <c r="M655" s="5"/>
      <c r="N655" s="5"/>
      <c r="O655" s="5"/>
    </row>
    <row r="656" spans="2:15" s="2" customFormat="1" ht="50.25" customHeight="1" x14ac:dyDescent="0.25">
      <c r="B656" s="11"/>
      <c r="C656" s="11"/>
      <c r="D656" s="11"/>
      <c r="E656" s="11"/>
      <c r="F656" s="11"/>
      <c r="H656" s="11"/>
      <c r="I656" s="5"/>
      <c r="J656" s="5"/>
      <c r="K656" s="402"/>
      <c r="L656" s="402"/>
      <c r="M656" s="5"/>
      <c r="N656" s="5"/>
      <c r="O656" s="5"/>
    </row>
    <row r="657" spans="2:15" s="2" customFormat="1" ht="50.25" customHeight="1" x14ac:dyDescent="0.25">
      <c r="B657" s="11"/>
      <c r="C657" s="11"/>
      <c r="D657" s="11"/>
      <c r="E657" s="11"/>
      <c r="F657" s="11"/>
      <c r="H657" s="11"/>
      <c r="I657" s="5"/>
      <c r="J657" s="5"/>
      <c r="K657" s="402"/>
      <c r="L657" s="402"/>
      <c r="M657" s="5"/>
      <c r="N657" s="5"/>
      <c r="O657" s="5"/>
    </row>
    <row r="658" spans="2:15" s="2" customFormat="1" ht="50.25" customHeight="1" x14ac:dyDescent="0.25">
      <c r="B658" s="11"/>
      <c r="C658" s="11"/>
      <c r="D658" s="11"/>
      <c r="E658" s="11"/>
      <c r="F658" s="11"/>
      <c r="H658" s="11"/>
      <c r="I658" s="5"/>
      <c r="J658" s="5"/>
      <c r="K658" s="402"/>
      <c r="L658" s="402"/>
      <c r="M658" s="5"/>
      <c r="N658" s="5"/>
      <c r="O658" s="5"/>
    </row>
    <row r="659" spans="2:15" s="2" customFormat="1" ht="50.25" customHeight="1" x14ac:dyDescent="0.25">
      <c r="B659" s="11"/>
      <c r="C659" s="11"/>
      <c r="D659" s="11"/>
      <c r="E659" s="11"/>
      <c r="F659" s="11"/>
      <c r="H659" s="11"/>
      <c r="I659" s="5"/>
      <c r="J659" s="5"/>
      <c r="K659" s="402"/>
      <c r="L659" s="402"/>
      <c r="M659" s="5"/>
      <c r="N659" s="5"/>
      <c r="O659" s="5"/>
    </row>
    <row r="660" spans="2:15" s="2" customFormat="1" ht="50.25" customHeight="1" x14ac:dyDescent="0.25">
      <c r="B660" s="11"/>
      <c r="C660" s="11"/>
      <c r="D660" s="11"/>
      <c r="E660" s="11"/>
      <c r="F660" s="11"/>
      <c r="H660" s="11"/>
      <c r="I660" s="5"/>
      <c r="J660" s="5"/>
      <c r="K660" s="402"/>
      <c r="L660" s="402"/>
      <c r="M660" s="5"/>
      <c r="N660" s="5"/>
      <c r="O660" s="5"/>
    </row>
    <row r="661" spans="2:15" s="2" customFormat="1" ht="50.25" customHeight="1" x14ac:dyDescent="0.25">
      <c r="B661" s="11"/>
      <c r="C661" s="11"/>
      <c r="D661" s="11"/>
      <c r="E661" s="11"/>
      <c r="F661" s="11"/>
      <c r="H661" s="11"/>
      <c r="I661" s="5"/>
      <c r="J661" s="5"/>
      <c r="K661" s="402"/>
      <c r="L661" s="402"/>
      <c r="M661" s="5"/>
      <c r="N661" s="5"/>
      <c r="O661" s="5"/>
    </row>
    <row r="662" spans="2:15" s="2" customFormat="1" ht="50.25" customHeight="1" x14ac:dyDescent="0.25">
      <c r="B662" s="11"/>
      <c r="C662" s="11"/>
      <c r="D662" s="11"/>
      <c r="E662" s="11"/>
      <c r="F662" s="11"/>
      <c r="H662" s="11"/>
      <c r="I662" s="5"/>
      <c r="J662" s="5"/>
      <c r="K662" s="402"/>
      <c r="L662" s="402"/>
      <c r="M662" s="5"/>
      <c r="N662" s="5"/>
      <c r="O662" s="5"/>
    </row>
    <row r="663" spans="2:15" s="2" customFormat="1" ht="50.25" customHeight="1" x14ac:dyDescent="0.25">
      <c r="B663" s="11"/>
      <c r="C663" s="11"/>
      <c r="D663" s="11"/>
      <c r="E663" s="11"/>
      <c r="F663" s="11"/>
      <c r="H663" s="11"/>
      <c r="I663" s="5"/>
      <c r="J663" s="5"/>
      <c r="K663" s="402"/>
      <c r="L663" s="402"/>
      <c r="M663" s="5"/>
      <c r="N663" s="5"/>
      <c r="O663" s="5"/>
    </row>
    <row r="664" spans="2:15" s="2" customFormat="1" ht="50.25" customHeight="1" x14ac:dyDescent="0.25">
      <c r="B664" s="11"/>
      <c r="C664" s="11"/>
      <c r="D664" s="11"/>
      <c r="E664" s="11"/>
      <c r="F664" s="11"/>
      <c r="H664" s="11"/>
      <c r="I664" s="5"/>
      <c r="J664" s="5"/>
      <c r="K664" s="402"/>
      <c r="L664" s="402"/>
      <c r="M664" s="5"/>
      <c r="N664" s="5"/>
      <c r="O664" s="5"/>
    </row>
    <row r="665" spans="2:15" s="2" customFormat="1" ht="50.25" customHeight="1" x14ac:dyDescent="0.25">
      <c r="B665" s="11"/>
      <c r="C665" s="11"/>
      <c r="D665" s="11"/>
      <c r="E665" s="11"/>
      <c r="F665" s="11"/>
      <c r="H665" s="11"/>
      <c r="I665" s="5"/>
      <c r="J665" s="5"/>
      <c r="K665" s="402"/>
      <c r="L665" s="402"/>
      <c r="M665" s="5"/>
      <c r="N665" s="5"/>
      <c r="O665" s="5"/>
    </row>
    <row r="666" spans="2:15" s="2" customFormat="1" ht="50.25" customHeight="1" x14ac:dyDescent="0.25">
      <c r="B666" s="11"/>
      <c r="C666" s="11"/>
      <c r="D666" s="11"/>
      <c r="E666" s="11"/>
      <c r="F666" s="11"/>
      <c r="H666" s="11"/>
      <c r="I666" s="5"/>
      <c r="J666" s="5"/>
      <c r="K666" s="402"/>
      <c r="L666" s="402"/>
      <c r="M666" s="5"/>
      <c r="N666" s="5"/>
      <c r="O666" s="5"/>
    </row>
    <row r="667" spans="2:15" s="2" customFormat="1" ht="50.25" customHeight="1" x14ac:dyDescent="0.25">
      <c r="B667" s="11"/>
      <c r="C667" s="11"/>
      <c r="D667" s="11"/>
      <c r="E667" s="11"/>
      <c r="F667" s="11"/>
      <c r="H667" s="11"/>
      <c r="I667" s="5"/>
      <c r="J667" s="5"/>
      <c r="K667" s="402"/>
      <c r="L667" s="402"/>
      <c r="M667" s="5"/>
      <c r="N667" s="5"/>
      <c r="O667" s="5"/>
    </row>
    <row r="668" spans="2:15" s="2" customFormat="1" ht="50.25" customHeight="1" x14ac:dyDescent="0.25">
      <c r="B668" s="11"/>
      <c r="C668" s="11"/>
      <c r="D668" s="11"/>
      <c r="E668" s="11"/>
      <c r="F668" s="11"/>
      <c r="H668" s="11"/>
      <c r="I668" s="5"/>
      <c r="J668" s="5"/>
      <c r="K668" s="402"/>
      <c r="L668" s="402"/>
      <c r="M668" s="5"/>
      <c r="N668" s="5"/>
      <c r="O668" s="5"/>
    </row>
    <row r="669" spans="2:15" s="2" customFormat="1" ht="50.25" customHeight="1" x14ac:dyDescent="0.25">
      <c r="B669" s="11"/>
      <c r="C669" s="11"/>
      <c r="D669" s="11"/>
      <c r="E669" s="11"/>
      <c r="F669" s="11"/>
      <c r="H669" s="11"/>
      <c r="I669" s="5"/>
      <c r="J669" s="5"/>
      <c r="K669" s="402"/>
      <c r="L669" s="402"/>
      <c r="M669" s="5"/>
      <c r="N669" s="5"/>
      <c r="O669" s="5"/>
    </row>
    <row r="670" spans="2:15" s="2" customFormat="1" ht="50.25" customHeight="1" x14ac:dyDescent="0.25">
      <c r="B670" s="11"/>
      <c r="C670" s="11"/>
      <c r="D670" s="11"/>
      <c r="E670" s="11"/>
      <c r="F670" s="11"/>
      <c r="H670" s="11"/>
      <c r="I670" s="5"/>
      <c r="J670" s="5"/>
      <c r="K670" s="402"/>
      <c r="L670" s="402"/>
      <c r="M670" s="5"/>
      <c r="N670" s="5"/>
      <c r="O670" s="5"/>
    </row>
    <row r="671" spans="2:15" s="2" customFormat="1" ht="50.25" customHeight="1" x14ac:dyDescent="0.25">
      <c r="B671" s="11"/>
      <c r="C671" s="11"/>
      <c r="D671" s="11"/>
      <c r="E671" s="11"/>
      <c r="F671" s="11"/>
      <c r="H671" s="11"/>
      <c r="I671" s="5"/>
      <c r="J671" s="5"/>
      <c r="K671" s="402"/>
      <c r="L671" s="402"/>
      <c r="M671" s="5"/>
      <c r="N671" s="5"/>
      <c r="O671" s="5"/>
    </row>
    <row r="672" spans="2:15" s="2" customFormat="1" ht="50.25" customHeight="1" x14ac:dyDescent="0.25">
      <c r="B672" s="11"/>
      <c r="C672" s="11"/>
      <c r="D672" s="11"/>
      <c r="E672" s="11"/>
      <c r="F672" s="11"/>
      <c r="H672" s="11"/>
      <c r="I672" s="5"/>
      <c r="J672" s="5"/>
      <c r="K672" s="402"/>
      <c r="L672" s="402"/>
      <c r="M672" s="5"/>
      <c r="N672" s="5"/>
      <c r="O672" s="5"/>
    </row>
    <row r="673" spans="2:15" s="2" customFormat="1" ht="50.25" customHeight="1" x14ac:dyDescent="0.25">
      <c r="B673" s="11"/>
      <c r="C673" s="11"/>
      <c r="D673" s="11"/>
      <c r="E673" s="11"/>
      <c r="F673" s="11"/>
      <c r="H673" s="11"/>
      <c r="I673" s="5"/>
      <c r="J673" s="5"/>
      <c r="K673" s="402"/>
      <c r="L673" s="402"/>
      <c r="M673" s="5"/>
      <c r="N673" s="5"/>
      <c r="O673" s="5"/>
    </row>
    <row r="674" spans="2:15" s="2" customFormat="1" ht="50.25" customHeight="1" x14ac:dyDescent="0.25">
      <c r="B674" s="11"/>
      <c r="C674" s="11"/>
      <c r="D674" s="11"/>
      <c r="E674" s="11"/>
      <c r="F674" s="11"/>
      <c r="H674" s="11"/>
      <c r="I674" s="5"/>
      <c r="J674" s="5"/>
      <c r="K674" s="402"/>
      <c r="L674" s="402"/>
      <c r="M674" s="5"/>
      <c r="N674" s="5"/>
      <c r="O674" s="5"/>
    </row>
    <row r="675" spans="2:15" s="2" customFormat="1" ht="50.25" customHeight="1" x14ac:dyDescent="0.25">
      <c r="B675" s="11"/>
      <c r="C675" s="11"/>
      <c r="D675" s="11"/>
      <c r="E675" s="11"/>
      <c r="F675" s="11"/>
      <c r="H675" s="11"/>
      <c r="I675" s="5"/>
      <c r="J675" s="5"/>
      <c r="K675" s="402"/>
      <c r="L675" s="402"/>
      <c r="M675" s="5"/>
      <c r="N675" s="5"/>
      <c r="O675" s="5"/>
    </row>
    <row r="676" spans="2:15" s="2" customFormat="1" ht="50.25" customHeight="1" x14ac:dyDescent="0.25">
      <c r="B676" s="11"/>
      <c r="C676" s="11"/>
      <c r="D676" s="11"/>
      <c r="E676" s="11"/>
      <c r="F676" s="11"/>
      <c r="H676" s="11"/>
      <c r="I676" s="5"/>
      <c r="J676" s="5"/>
      <c r="K676" s="402"/>
      <c r="L676" s="402"/>
      <c r="M676" s="5"/>
      <c r="N676" s="5"/>
      <c r="O676" s="5"/>
    </row>
    <row r="677" spans="2:15" s="2" customFormat="1" ht="50.25" customHeight="1" x14ac:dyDescent="0.25">
      <c r="B677" s="11"/>
      <c r="C677" s="11"/>
      <c r="D677" s="11"/>
      <c r="E677" s="11"/>
      <c r="F677" s="11"/>
      <c r="H677" s="11"/>
      <c r="I677" s="5"/>
      <c r="J677" s="5"/>
      <c r="K677" s="402"/>
      <c r="L677" s="402"/>
      <c r="M677" s="5"/>
      <c r="N677" s="5"/>
      <c r="O677" s="5"/>
    </row>
    <row r="678" spans="2:15" s="2" customFormat="1" ht="50.25" customHeight="1" x14ac:dyDescent="0.25">
      <c r="B678" s="11"/>
      <c r="C678" s="11"/>
      <c r="D678" s="11"/>
      <c r="E678" s="11"/>
      <c r="F678" s="11"/>
      <c r="H678" s="11"/>
      <c r="I678" s="5"/>
      <c r="J678" s="5"/>
      <c r="K678" s="402"/>
      <c r="L678" s="402"/>
      <c r="M678" s="5"/>
      <c r="N678" s="5"/>
      <c r="O678" s="5"/>
    </row>
    <row r="679" spans="2:15" s="2" customFormat="1" ht="50.25" customHeight="1" x14ac:dyDescent="0.25">
      <c r="B679" s="11"/>
      <c r="C679" s="11"/>
      <c r="D679" s="11"/>
      <c r="E679" s="11"/>
      <c r="F679" s="11"/>
      <c r="H679" s="11"/>
      <c r="I679" s="5"/>
      <c r="J679" s="5"/>
      <c r="K679" s="402"/>
      <c r="L679" s="402"/>
      <c r="M679" s="5"/>
      <c r="N679" s="5"/>
      <c r="O679" s="5"/>
    </row>
    <row r="680" spans="2:15" s="2" customFormat="1" ht="50.25" customHeight="1" x14ac:dyDescent="0.25">
      <c r="B680" s="11"/>
      <c r="C680" s="11"/>
      <c r="D680" s="11"/>
      <c r="E680" s="11"/>
      <c r="F680" s="11"/>
      <c r="H680" s="11"/>
      <c r="I680" s="5"/>
      <c r="J680" s="5"/>
      <c r="K680" s="402"/>
      <c r="L680" s="402"/>
      <c r="M680" s="5"/>
      <c r="N680" s="5"/>
      <c r="O680" s="5"/>
    </row>
    <row r="681" spans="2:15" s="2" customFormat="1" ht="50.25" customHeight="1" x14ac:dyDescent="0.25">
      <c r="B681" s="11"/>
      <c r="C681" s="11"/>
      <c r="D681" s="11"/>
      <c r="E681" s="11"/>
      <c r="F681" s="11"/>
      <c r="H681" s="11"/>
      <c r="I681" s="5"/>
      <c r="J681" s="5"/>
      <c r="K681" s="402"/>
      <c r="L681" s="402"/>
      <c r="M681" s="5"/>
      <c r="N681" s="5"/>
      <c r="O681" s="5"/>
    </row>
    <row r="682" spans="2:15" s="2" customFormat="1" ht="50.25" customHeight="1" x14ac:dyDescent="0.25">
      <c r="B682" s="11"/>
      <c r="C682" s="11"/>
      <c r="D682" s="11"/>
      <c r="E682" s="11"/>
      <c r="F682" s="11"/>
      <c r="H682" s="11"/>
      <c r="I682" s="5"/>
      <c r="J682" s="5"/>
      <c r="K682" s="402"/>
      <c r="L682" s="402"/>
      <c r="M682" s="5"/>
      <c r="N682" s="5"/>
      <c r="O682" s="5"/>
    </row>
    <row r="683" spans="2:15" s="2" customFormat="1" ht="50.25" customHeight="1" x14ac:dyDescent="0.25">
      <c r="B683" s="11"/>
      <c r="C683" s="11"/>
      <c r="D683" s="11"/>
      <c r="E683" s="11"/>
      <c r="F683" s="11"/>
      <c r="H683" s="11"/>
      <c r="I683" s="5"/>
      <c r="J683" s="5"/>
      <c r="K683" s="402"/>
      <c r="L683" s="402"/>
      <c r="M683" s="5"/>
      <c r="N683" s="5"/>
      <c r="O683" s="5"/>
    </row>
    <row r="684" spans="2:15" s="2" customFormat="1" ht="50.25" customHeight="1" x14ac:dyDescent="0.25">
      <c r="B684" s="11"/>
      <c r="C684" s="11"/>
      <c r="D684" s="11"/>
      <c r="E684" s="11"/>
      <c r="F684" s="11"/>
      <c r="H684" s="11"/>
      <c r="I684" s="5"/>
      <c r="J684" s="5"/>
      <c r="K684" s="402"/>
      <c r="L684" s="402"/>
      <c r="M684" s="5"/>
      <c r="N684" s="5"/>
      <c r="O684" s="5"/>
    </row>
    <row r="685" spans="2:15" s="2" customFormat="1" ht="50.25" customHeight="1" x14ac:dyDescent="0.25">
      <c r="B685" s="11"/>
      <c r="C685" s="11"/>
      <c r="D685" s="11"/>
      <c r="E685" s="11"/>
      <c r="F685" s="11"/>
      <c r="H685" s="11"/>
      <c r="I685" s="5"/>
      <c r="J685" s="5"/>
      <c r="K685" s="402"/>
      <c r="L685" s="402"/>
      <c r="M685" s="5"/>
      <c r="N685" s="5"/>
      <c r="O685" s="5"/>
    </row>
    <row r="686" spans="2:15" s="2" customFormat="1" ht="50.25" customHeight="1" x14ac:dyDescent="0.25">
      <c r="B686" s="11"/>
      <c r="C686" s="11"/>
      <c r="D686" s="11"/>
      <c r="E686" s="11"/>
      <c r="F686" s="11"/>
      <c r="H686" s="11"/>
      <c r="I686" s="5"/>
      <c r="J686" s="5"/>
      <c r="K686" s="402"/>
      <c r="L686" s="402"/>
      <c r="M686" s="5"/>
      <c r="N686" s="5"/>
      <c r="O686" s="5"/>
    </row>
    <row r="687" spans="2:15" s="2" customFormat="1" ht="50.25" customHeight="1" x14ac:dyDescent="0.25">
      <c r="B687" s="11"/>
      <c r="C687" s="11"/>
      <c r="D687" s="11"/>
      <c r="E687" s="11"/>
      <c r="F687" s="11"/>
      <c r="H687" s="11"/>
      <c r="I687" s="5"/>
      <c r="J687" s="5"/>
      <c r="K687" s="402"/>
      <c r="L687" s="402"/>
      <c r="M687" s="5"/>
      <c r="N687" s="5"/>
      <c r="O687" s="5"/>
    </row>
    <row r="688" spans="2:15" s="2" customFormat="1" ht="50.25" customHeight="1" x14ac:dyDescent="0.25">
      <c r="B688" s="11"/>
      <c r="C688" s="11"/>
      <c r="D688" s="11"/>
      <c r="E688" s="11"/>
      <c r="F688" s="11"/>
      <c r="H688" s="11"/>
      <c r="I688" s="5"/>
      <c r="J688" s="5"/>
      <c r="K688" s="402"/>
      <c r="L688" s="402"/>
      <c r="M688" s="5"/>
      <c r="N688" s="5"/>
      <c r="O688" s="5"/>
    </row>
    <row r="689" spans="2:15" s="2" customFormat="1" ht="50.25" customHeight="1" x14ac:dyDescent="0.25">
      <c r="B689" s="11"/>
      <c r="C689" s="11"/>
      <c r="D689" s="11"/>
      <c r="E689" s="11"/>
      <c r="F689" s="11"/>
      <c r="H689" s="11"/>
      <c r="I689" s="5"/>
      <c r="J689" s="5"/>
      <c r="K689" s="402"/>
      <c r="L689" s="402"/>
      <c r="M689" s="5"/>
      <c r="N689" s="5"/>
      <c r="O689" s="5"/>
    </row>
    <row r="690" spans="2:15" s="2" customFormat="1" ht="50.25" customHeight="1" x14ac:dyDescent="0.25">
      <c r="B690" s="11"/>
      <c r="C690" s="11"/>
      <c r="D690" s="11"/>
      <c r="E690" s="11"/>
      <c r="F690" s="11"/>
      <c r="H690" s="11"/>
      <c r="I690" s="5"/>
      <c r="J690" s="5"/>
      <c r="K690" s="402"/>
      <c r="L690" s="402"/>
      <c r="M690" s="5"/>
      <c r="N690" s="5"/>
      <c r="O690" s="5"/>
    </row>
    <row r="691" spans="2:15" s="2" customFormat="1" ht="50.25" customHeight="1" x14ac:dyDescent="0.25">
      <c r="B691" s="11"/>
      <c r="C691" s="11"/>
      <c r="D691" s="11"/>
      <c r="E691" s="11"/>
      <c r="F691" s="11"/>
      <c r="H691" s="11"/>
      <c r="I691" s="5"/>
      <c r="J691" s="5"/>
      <c r="K691" s="402"/>
      <c r="L691" s="402"/>
      <c r="M691" s="5"/>
      <c r="N691" s="5"/>
      <c r="O691" s="5"/>
    </row>
    <row r="692" spans="2:15" s="2" customFormat="1" ht="50.25" customHeight="1" x14ac:dyDescent="0.25">
      <c r="B692" s="11"/>
      <c r="C692" s="11"/>
      <c r="D692" s="11"/>
      <c r="E692" s="11"/>
      <c r="F692" s="11"/>
      <c r="H692" s="11"/>
      <c r="I692" s="5"/>
      <c r="J692" s="5"/>
      <c r="K692" s="402"/>
      <c r="L692" s="402"/>
      <c r="M692" s="5"/>
      <c r="N692" s="5"/>
      <c r="O692" s="5"/>
    </row>
    <row r="693" spans="2:15" s="2" customFormat="1" ht="50.25" customHeight="1" x14ac:dyDescent="0.25">
      <c r="B693" s="11"/>
      <c r="C693" s="11"/>
      <c r="D693" s="11"/>
      <c r="E693" s="11"/>
      <c r="F693" s="11"/>
      <c r="H693" s="11"/>
      <c r="I693" s="5"/>
      <c r="J693" s="5"/>
      <c r="K693" s="402"/>
      <c r="L693" s="402"/>
      <c r="M693" s="5"/>
      <c r="N693" s="5"/>
      <c r="O693" s="5"/>
    </row>
    <row r="694" spans="2:15" s="2" customFormat="1" ht="50.25" customHeight="1" x14ac:dyDescent="0.25">
      <c r="B694" s="11"/>
      <c r="C694" s="11"/>
      <c r="D694" s="11"/>
      <c r="E694" s="11"/>
      <c r="F694" s="11"/>
      <c r="H694" s="11"/>
      <c r="I694" s="5"/>
      <c r="J694" s="5"/>
      <c r="K694" s="402"/>
      <c r="L694" s="402"/>
      <c r="M694" s="5"/>
      <c r="N694" s="5"/>
      <c r="O694" s="5"/>
    </row>
    <row r="695" spans="2:15" s="2" customFormat="1" ht="50.25" customHeight="1" x14ac:dyDescent="0.25">
      <c r="B695" s="11"/>
      <c r="C695" s="11"/>
      <c r="D695" s="11"/>
      <c r="E695" s="11"/>
      <c r="F695" s="11"/>
      <c r="H695" s="11"/>
      <c r="I695" s="5"/>
      <c r="J695" s="5"/>
      <c r="K695" s="402"/>
      <c r="L695" s="402"/>
      <c r="M695" s="5"/>
      <c r="N695" s="5"/>
      <c r="O695" s="5"/>
    </row>
    <row r="696" spans="2:15" s="2" customFormat="1" ht="50.25" customHeight="1" x14ac:dyDescent="0.25">
      <c r="B696" s="11"/>
      <c r="C696" s="11"/>
      <c r="D696" s="11"/>
      <c r="E696" s="11"/>
      <c r="F696" s="11"/>
      <c r="H696" s="11"/>
      <c r="I696" s="5"/>
      <c r="J696" s="5"/>
      <c r="K696" s="402"/>
      <c r="L696" s="402"/>
      <c r="M696" s="5"/>
      <c r="N696" s="5"/>
      <c r="O696" s="5"/>
    </row>
    <row r="697" spans="2:15" s="2" customFormat="1" ht="50.25" customHeight="1" x14ac:dyDescent="0.25">
      <c r="B697" s="11"/>
      <c r="C697" s="11"/>
      <c r="D697" s="11"/>
      <c r="E697" s="11"/>
      <c r="F697" s="11"/>
      <c r="H697" s="11"/>
      <c r="I697" s="5"/>
      <c r="J697" s="5"/>
      <c r="K697" s="402"/>
      <c r="L697" s="402"/>
      <c r="M697" s="5"/>
      <c r="N697" s="5"/>
      <c r="O697" s="5"/>
    </row>
    <row r="698" spans="2:15" s="2" customFormat="1" ht="50.25" customHeight="1" x14ac:dyDescent="0.25">
      <c r="B698" s="11"/>
      <c r="C698" s="11"/>
      <c r="D698" s="11"/>
      <c r="E698" s="11"/>
      <c r="F698" s="11"/>
      <c r="H698" s="11"/>
      <c r="I698" s="5"/>
      <c r="J698" s="5"/>
      <c r="K698" s="402"/>
      <c r="L698" s="402"/>
      <c r="M698" s="5"/>
      <c r="N698" s="5"/>
      <c r="O698" s="5"/>
    </row>
    <row r="699" spans="2:15" s="2" customFormat="1" ht="50.25" customHeight="1" x14ac:dyDescent="0.25">
      <c r="B699" s="11"/>
      <c r="C699" s="11"/>
      <c r="D699" s="11"/>
      <c r="E699" s="11"/>
      <c r="F699" s="11"/>
      <c r="H699" s="11"/>
      <c r="I699" s="5"/>
      <c r="J699" s="5"/>
      <c r="K699" s="402"/>
      <c r="L699" s="402"/>
      <c r="M699" s="5"/>
      <c r="N699" s="5"/>
      <c r="O699" s="5"/>
    </row>
    <row r="700" spans="2:15" s="2" customFormat="1" ht="50.25" customHeight="1" x14ac:dyDescent="0.25">
      <c r="B700" s="11"/>
      <c r="C700" s="11"/>
      <c r="D700" s="11"/>
      <c r="E700" s="11"/>
      <c r="F700" s="11"/>
      <c r="H700" s="11"/>
      <c r="I700" s="5"/>
      <c r="J700" s="5"/>
      <c r="K700" s="402"/>
      <c r="L700" s="402"/>
      <c r="M700" s="5"/>
      <c r="N700" s="5"/>
      <c r="O700" s="5"/>
    </row>
    <row r="701" spans="2:15" s="2" customFormat="1" ht="50.25" customHeight="1" x14ac:dyDescent="0.25">
      <c r="B701" s="11"/>
      <c r="C701" s="11"/>
      <c r="D701" s="11"/>
      <c r="E701" s="11"/>
      <c r="F701" s="11"/>
      <c r="H701" s="11"/>
      <c r="I701" s="5"/>
      <c r="J701" s="5"/>
      <c r="K701" s="402"/>
      <c r="L701" s="402"/>
      <c r="M701" s="5"/>
      <c r="N701" s="5"/>
      <c r="O701" s="5"/>
    </row>
    <row r="702" spans="2:15" s="2" customFormat="1" ht="50.25" customHeight="1" x14ac:dyDescent="0.25">
      <c r="B702" s="11"/>
      <c r="C702" s="11"/>
      <c r="D702" s="11"/>
      <c r="E702" s="11"/>
      <c r="F702" s="11"/>
      <c r="H702" s="11"/>
      <c r="I702" s="5"/>
      <c r="J702" s="5"/>
      <c r="K702" s="402"/>
      <c r="L702" s="402"/>
      <c r="M702" s="5"/>
      <c r="N702" s="5"/>
      <c r="O702" s="5"/>
    </row>
    <row r="703" spans="2:15" s="2" customFormat="1" ht="50.25" customHeight="1" x14ac:dyDescent="0.25">
      <c r="B703" s="11"/>
      <c r="C703" s="11"/>
      <c r="D703" s="11"/>
      <c r="E703" s="11"/>
      <c r="F703" s="11"/>
      <c r="H703" s="11"/>
      <c r="I703" s="5"/>
      <c r="J703" s="5"/>
      <c r="K703" s="402"/>
      <c r="L703" s="402"/>
      <c r="M703" s="5"/>
      <c r="N703" s="5"/>
      <c r="O703" s="5"/>
    </row>
    <row r="704" spans="2:15" s="2" customFormat="1" ht="50.25" customHeight="1" x14ac:dyDescent="0.25">
      <c r="B704" s="11"/>
      <c r="C704" s="11"/>
      <c r="D704" s="11"/>
      <c r="E704" s="11"/>
      <c r="F704" s="11"/>
      <c r="H704" s="11"/>
      <c r="I704" s="5"/>
      <c r="J704" s="5"/>
      <c r="K704" s="402"/>
      <c r="L704" s="402"/>
      <c r="M704" s="5"/>
      <c r="N704" s="5"/>
      <c r="O704" s="5"/>
    </row>
    <row r="705" spans="2:15" s="2" customFormat="1" ht="50.25" customHeight="1" x14ac:dyDescent="0.25">
      <c r="B705" s="11"/>
      <c r="C705" s="11"/>
      <c r="D705" s="11"/>
      <c r="E705" s="11"/>
      <c r="F705" s="11"/>
      <c r="H705" s="11"/>
      <c r="I705" s="5"/>
      <c r="J705" s="5"/>
      <c r="K705" s="402"/>
      <c r="L705" s="402"/>
      <c r="M705" s="5"/>
      <c r="N705" s="5"/>
      <c r="O705" s="5"/>
    </row>
    <row r="706" spans="2:15" s="2" customFormat="1" ht="50.25" customHeight="1" x14ac:dyDescent="0.25">
      <c r="B706" s="11"/>
      <c r="C706" s="11"/>
      <c r="D706" s="11"/>
      <c r="E706" s="11"/>
      <c r="F706" s="11"/>
      <c r="H706" s="11"/>
      <c r="I706" s="5"/>
      <c r="J706" s="5"/>
      <c r="K706" s="402"/>
      <c r="L706" s="402"/>
      <c r="M706" s="5"/>
      <c r="N706" s="5"/>
      <c r="O706" s="5"/>
    </row>
    <row r="707" spans="2:15" s="2" customFormat="1" ht="50.25" customHeight="1" x14ac:dyDescent="0.25">
      <c r="B707" s="11"/>
      <c r="C707" s="11"/>
      <c r="D707" s="11"/>
      <c r="E707" s="11"/>
      <c r="F707" s="11"/>
      <c r="H707" s="11"/>
      <c r="I707" s="5"/>
      <c r="J707" s="5"/>
      <c r="K707" s="402"/>
      <c r="L707" s="402"/>
      <c r="M707" s="5"/>
      <c r="N707" s="5"/>
      <c r="O707" s="5"/>
    </row>
    <row r="708" spans="2:15" s="2" customFormat="1" ht="50.25" customHeight="1" x14ac:dyDescent="0.25">
      <c r="B708" s="11"/>
      <c r="C708" s="11"/>
      <c r="D708" s="11"/>
      <c r="E708" s="11"/>
      <c r="F708" s="11"/>
      <c r="H708" s="11"/>
      <c r="I708" s="5"/>
      <c r="J708" s="5"/>
      <c r="K708" s="402"/>
      <c r="L708" s="402"/>
      <c r="M708" s="5"/>
      <c r="N708" s="5"/>
      <c r="O708" s="5"/>
    </row>
    <row r="709" spans="2:15" s="2" customFormat="1" ht="50.25" customHeight="1" x14ac:dyDescent="0.25">
      <c r="B709" s="11"/>
      <c r="C709" s="11"/>
      <c r="D709" s="11"/>
      <c r="E709" s="11"/>
      <c r="F709" s="11"/>
      <c r="H709" s="11"/>
      <c r="I709" s="5"/>
      <c r="J709" s="5"/>
      <c r="K709" s="402"/>
      <c r="L709" s="402"/>
      <c r="M709" s="5"/>
      <c r="N709" s="5"/>
      <c r="O709" s="5"/>
    </row>
    <row r="710" spans="2:15" s="2" customFormat="1" ht="50.25" customHeight="1" x14ac:dyDescent="0.25">
      <c r="B710" s="11"/>
      <c r="C710" s="11"/>
      <c r="D710" s="11"/>
      <c r="E710" s="11"/>
      <c r="F710" s="11"/>
      <c r="H710" s="11"/>
      <c r="I710" s="5"/>
      <c r="J710" s="5"/>
      <c r="K710" s="402"/>
      <c r="L710" s="402"/>
      <c r="M710" s="5"/>
      <c r="N710" s="5"/>
      <c r="O710" s="5"/>
    </row>
    <row r="711" spans="2:15" s="2" customFormat="1" ht="50.25" customHeight="1" x14ac:dyDescent="0.25">
      <c r="B711" s="11"/>
      <c r="C711" s="11"/>
      <c r="D711" s="11"/>
      <c r="E711" s="11"/>
      <c r="F711" s="11"/>
      <c r="H711" s="11"/>
      <c r="I711" s="5"/>
      <c r="J711" s="5"/>
      <c r="K711" s="402"/>
      <c r="L711" s="402"/>
      <c r="M711" s="5"/>
      <c r="N711" s="5"/>
      <c r="O711" s="5"/>
    </row>
    <row r="712" spans="2:15" s="2" customFormat="1" ht="50.25" customHeight="1" x14ac:dyDescent="0.25">
      <c r="B712" s="11"/>
      <c r="C712" s="11"/>
      <c r="D712" s="11"/>
      <c r="E712" s="11"/>
      <c r="F712" s="11"/>
      <c r="H712" s="11"/>
      <c r="I712" s="5"/>
      <c r="J712" s="5"/>
      <c r="K712" s="402"/>
      <c r="L712" s="402"/>
      <c r="M712" s="5"/>
      <c r="N712" s="5"/>
      <c r="O712" s="5"/>
    </row>
    <row r="713" spans="2:15" s="2" customFormat="1" ht="50.25" customHeight="1" x14ac:dyDescent="0.25">
      <c r="B713" s="11"/>
      <c r="C713" s="11"/>
      <c r="D713" s="11"/>
      <c r="E713" s="11"/>
      <c r="F713" s="11"/>
      <c r="H713" s="11"/>
      <c r="I713" s="5"/>
      <c r="J713" s="5"/>
      <c r="K713" s="402"/>
      <c r="L713" s="402"/>
      <c r="M713" s="5"/>
      <c r="N713" s="5"/>
      <c r="O713" s="5"/>
    </row>
    <row r="714" spans="2:15" s="2" customFormat="1" ht="50.25" customHeight="1" x14ac:dyDescent="0.25">
      <c r="B714" s="11"/>
      <c r="C714" s="11"/>
      <c r="D714" s="11"/>
      <c r="E714" s="11"/>
      <c r="F714" s="11"/>
      <c r="H714" s="11"/>
      <c r="I714" s="5"/>
      <c r="J714" s="5"/>
      <c r="K714" s="402"/>
      <c r="L714" s="402"/>
      <c r="M714" s="5"/>
      <c r="N714" s="5"/>
      <c r="O714" s="5"/>
    </row>
    <row r="715" spans="2:15" s="2" customFormat="1" ht="50.25" customHeight="1" x14ac:dyDescent="0.25">
      <c r="B715" s="11"/>
      <c r="C715" s="11"/>
      <c r="D715" s="11"/>
      <c r="E715" s="11"/>
      <c r="F715" s="11"/>
      <c r="H715" s="11"/>
      <c r="I715" s="5"/>
      <c r="J715" s="5"/>
      <c r="K715" s="402"/>
      <c r="L715" s="402"/>
      <c r="M715" s="5"/>
      <c r="N715" s="5"/>
      <c r="O715" s="5"/>
    </row>
    <row r="716" spans="2:15" s="2" customFormat="1" ht="50.25" customHeight="1" x14ac:dyDescent="0.25">
      <c r="B716" s="11"/>
      <c r="C716" s="11"/>
      <c r="D716" s="11"/>
      <c r="E716" s="11"/>
      <c r="F716" s="11"/>
      <c r="H716" s="11"/>
      <c r="I716" s="5"/>
      <c r="J716" s="5"/>
      <c r="K716" s="402"/>
      <c r="L716" s="402"/>
      <c r="M716" s="5"/>
      <c r="N716" s="5"/>
      <c r="O716" s="5"/>
    </row>
    <row r="717" spans="2:15" s="2" customFormat="1" ht="50.25" customHeight="1" x14ac:dyDescent="0.25">
      <c r="B717" s="11"/>
      <c r="C717" s="11"/>
      <c r="D717" s="11"/>
      <c r="E717" s="11"/>
      <c r="F717" s="11"/>
      <c r="H717" s="11"/>
      <c r="I717" s="5"/>
      <c r="J717" s="5"/>
      <c r="K717" s="402"/>
      <c r="L717" s="402"/>
      <c r="M717" s="5"/>
      <c r="N717" s="5"/>
      <c r="O717" s="5"/>
    </row>
    <row r="718" spans="2:15" s="2" customFormat="1" ht="50.25" customHeight="1" x14ac:dyDescent="0.25">
      <c r="B718" s="11"/>
      <c r="C718" s="11"/>
      <c r="D718" s="11"/>
      <c r="E718" s="11"/>
      <c r="F718" s="11"/>
      <c r="H718" s="11"/>
      <c r="I718" s="5"/>
      <c r="J718" s="5"/>
      <c r="K718" s="402"/>
      <c r="L718" s="402"/>
      <c r="M718" s="5"/>
      <c r="N718" s="5"/>
      <c r="O718" s="5"/>
    </row>
    <row r="719" spans="2:15" s="2" customFormat="1" ht="50.25" customHeight="1" x14ac:dyDescent="0.25">
      <c r="B719" s="11"/>
      <c r="C719" s="11"/>
      <c r="D719" s="11"/>
      <c r="E719" s="11"/>
      <c r="F719" s="11"/>
      <c r="H719" s="11"/>
      <c r="I719" s="5"/>
      <c r="J719" s="5"/>
      <c r="K719" s="402"/>
      <c r="L719" s="402"/>
      <c r="M719" s="5"/>
      <c r="N719" s="5"/>
      <c r="O719" s="5"/>
    </row>
    <row r="720" spans="2:15" s="2" customFormat="1" ht="50.25" customHeight="1" x14ac:dyDescent="0.25">
      <c r="B720" s="11"/>
      <c r="C720" s="11"/>
      <c r="D720" s="11"/>
      <c r="E720" s="11"/>
      <c r="F720" s="11"/>
      <c r="H720" s="11"/>
      <c r="I720" s="5"/>
      <c r="J720" s="5"/>
      <c r="K720" s="402"/>
      <c r="L720" s="402"/>
      <c r="M720" s="5"/>
      <c r="N720" s="5"/>
      <c r="O720" s="5"/>
    </row>
    <row r="721" spans="2:15" s="2" customFormat="1" ht="50.25" customHeight="1" x14ac:dyDescent="0.25">
      <c r="B721" s="11"/>
      <c r="C721" s="11"/>
      <c r="D721" s="11"/>
      <c r="E721" s="11"/>
      <c r="F721" s="11"/>
      <c r="H721" s="11"/>
      <c r="I721" s="5"/>
      <c r="J721" s="5"/>
      <c r="K721" s="402"/>
      <c r="L721" s="402"/>
      <c r="M721" s="5"/>
      <c r="N721" s="5"/>
      <c r="O721" s="5"/>
    </row>
    <row r="722" spans="2:15" s="2" customFormat="1" ht="50.25" customHeight="1" x14ac:dyDescent="0.25">
      <c r="B722" s="11"/>
      <c r="C722" s="11"/>
      <c r="D722" s="11"/>
      <c r="E722" s="11"/>
      <c r="F722" s="11"/>
      <c r="H722" s="11"/>
      <c r="I722" s="5"/>
      <c r="J722" s="5"/>
      <c r="K722" s="402"/>
      <c r="L722" s="402"/>
      <c r="M722" s="5"/>
      <c r="N722" s="5"/>
      <c r="O722" s="5"/>
    </row>
    <row r="723" spans="2:15" s="2" customFormat="1" ht="50.25" customHeight="1" x14ac:dyDescent="0.25">
      <c r="B723" s="11"/>
      <c r="C723" s="11"/>
      <c r="D723" s="11"/>
      <c r="E723" s="11"/>
      <c r="F723" s="11"/>
      <c r="H723" s="11"/>
      <c r="I723" s="5"/>
      <c r="J723" s="5"/>
      <c r="K723" s="402"/>
      <c r="L723" s="402"/>
      <c r="M723" s="5"/>
      <c r="N723" s="5"/>
      <c r="O723" s="5"/>
    </row>
    <row r="724" spans="2:15" s="2" customFormat="1" ht="50.25" customHeight="1" x14ac:dyDescent="0.25">
      <c r="B724" s="11"/>
      <c r="C724" s="11"/>
      <c r="D724" s="11"/>
      <c r="E724" s="11"/>
      <c r="F724" s="11"/>
      <c r="H724" s="11"/>
      <c r="I724" s="5"/>
      <c r="J724" s="5"/>
      <c r="K724" s="402"/>
      <c r="L724" s="402"/>
      <c r="M724" s="5"/>
      <c r="N724" s="5"/>
      <c r="O724" s="5"/>
    </row>
    <row r="725" spans="2:15" s="2" customFormat="1" ht="50.25" customHeight="1" x14ac:dyDescent="0.25">
      <c r="B725" s="11"/>
      <c r="C725" s="11"/>
      <c r="D725" s="11"/>
      <c r="E725" s="11"/>
      <c r="F725" s="11"/>
      <c r="H725" s="11"/>
      <c r="I725" s="5"/>
      <c r="J725" s="5"/>
      <c r="K725" s="402"/>
      <c r="L725" s="402"/>
      <c r="M725" s="5"/>
      <c r="N725" s="5"/>
      <c r="O725" s="5"/>
    </row>
    <row r="726" spans="2:15" s="2" customFormat="1" ht="50.25" customHeight="1" x14ac:dyDescent="0.25">
      <c r="B726" s="11"/>
      <c r="C726" s="11"/>
      <c r="D726" s="11"/>
      <c r="E726" s="11"/>
      <c r="F726" s="11"/>
      <c r="H726" s="11"/>
      <c r="I726" s="5"/>
      <c r="J726" s="5"/>
      <c r="K726" s="402"/>
      <c r="L726" s="402"/>
      <c r="M726" s="5"/>
      <c r="N726" s="5"/>
      <c r="O726" s="5"/>
    </row>
    <row r="727" spans="2:15" s="2" customFormat="1" ht="50.25" customHeight="1" x14ac:dyDescent="0.25">
      <c r="B727" s="11"/>
      <c r="C727" s="11"/>
      <c r="D727" s="11"/>
      <c r="E727" s="11"/>
      <c r="F727" s="11"/>
      <c r="H727" s="11"/>
      <c r="I727" s="5"/>
      <c r="J727" s="5"/>
      <c r="K727" s="402"/>
      <c r="L727" s="402"/>
      <c r="M727" s="5"/>
      <c r="N727" s="5"/>
      <c r="O727" s="5"/>
    </row>
    <row r="728" spans="2:15" s="2" customFormat="1" ht="50.25" customHeight="1" x14ac:dyDescent="0.25">
      <c r="B728" s="11"/>
      <c r="C728" s="11"/>
      <c r="D728" s="11"/>
      <c r="E728" s="11"/>
      <c r="F728" s="11"/>
      <c r="H728" s="11"/>
      <c r="I728" s="5"/>
      <c r="J728" s="5"/>
      <c r="K728" s="402"/>
      <c r="L728" s="402"/>
      <c r="M728" s="5"/>
      <c r="N728" s="5"/>
      <c r="O728" s="5"/>
    </row>
    <row r="729" spans="2:15" s="2" customFormat="1" ht="50.25" customHeight="1" x14ac:dyDescent="0.25">
      <c r="B729" s="11"/>
      <c r="C729" s="11"/>
      <c r="D729" s="11"/>
      <c r="E729" s="11"/>
      <c r="F729" s="11"/>
      <c r="H729" s="11"/>
      <c r="I729" s="5"/>
      <c r="J729" s="5"/>
      <c r="K729" s="402"/>
      <c r="L729" s="402"/>
      <c r="M729" s="5"/>
      <c r="N729" s="5"/>
      <c r="O729" s="5"/>
    </row>
    <row r="730" spans="2:15" s="2" customFormat="1" ht="50.25" customHeight="1" x14ac:dyDescent="0.25">
      <c r="B730" s="11"/>
      <c r="C730" s="11"/>
      <c r="D730" s="11"/>
      <c r="E730" s="11"/>
      <c r="F730" s="11"/>
      <c r="H730" s="11"/>
      <c r="I730" s="5"/>
      <c r="J730" s="5"/>
      <c r="K730" s="402"/>
      <c r="L730" s="402"/>
      <c r="M730" s="5"/>
      <c r="N730" s="5"/>
      <c r="O730" s="5"/>
    </row>
    <row r="731" spans="2:15" s="2" customFormat="1" ht="50.25" customHeight="1" x14ac:dyDescent="0.25">
      <c r="B731" s="11"/>
      <c r="C731" s="11"/>
      <c r="D731" s="11"/>
      <c r="E731" s="11"/>
      <c r="F731" s="11"/>
      <c r="H731" s="11"/>
      <c r="I731" s="5"/>
      <c r="J731" s="5"/>
      <c r="K731" s="402"/>
      <c r="L731" s="402"/>
      <c r="M731" s="5"/>
      <c r="N731" s="5"/>
      <c r="O731" s="5"/>
    </row>
    <row r="732" spans="2:15" s="2" customFormat="1" ht="50.25" customHeight="1" x14ac:dyDescent="0.25">
      <c r="B732" s="11"/>
      <c r="C732" s="11"/>
      <c r="D732" s="11"/>
      <c r="E732" s="11"/>
      <c r="F732" s="11"/>
      <c r="H732" s="11"/>
      <c r="I732" s="5"/>
      <c r="J732" s="5"/>
      <c r="K732" s="402"/>
      <c r="L732" s="402"/>
      <c r="M732" s="5"/>
      <c r="N732" s="5"/>
      <c r="O732" s="5"/>
    </row>
    <row r="733" spans="2:15" s="2" customFormat="1" ht="50.25" customHeight="1" x14ac:dyDescent="0.25">
      <c r="B733" s="11"/>
      <c r="C733" s="11"/>
      <c r="D733" s="11"/>
      <c r="E733" s="11"/>
      <c r="F733" s="11"/>
      <c r="H733" s="11"/>
      <c r="I733" s="5"/>
      <c r="J733" s="5"/>
      <c r="K733" s="402"/>
      <c r="L733" s="402"/>
      <c r="M733" s="5"/>
      <c r="N733" s="5"/>
      <c r="O733" s="5"/>
    </row>
    <row r="734" spans="2:15" s="2" customFormat="1" ht="50.25" customHeight="1" x14ac:dyDescent="0.25">
      <c r="B734" s="11"/>
      <c r="C734" s="11"/>
      <c r="D734" s="11"/>
      <c r="E734" s="11"/>
      <c r="F734" s="11"/>
      <c r="H734" s="11"/>
      <c r="I734" s="5"/>
      <c r="J734" s="5"/>
      <c r="K734" s="402"/>
      <c r="L734" s="402"/>
      <c r="M734" s="5"/>
      <c r="N734" s="5"/>
      <c r="O734" s="5"/>
    </row>
    <row r="735" spans="2:15" s="2" customFormat="1" ht="50.25" customHeight="1" x14ac:dyDescent="0.25">
      <c r="B735" s="11"/>
      <c r="C735" s="11"/>
      <c r="D735" s="11"/>
      <c r="E735" s="11"/>
      <c r="F735" s="11"/>
      <c r="H735" s="11"/>
      <c r="I735" s="5"/>
      <c r="J735" s="5"/>
      <c r="K735" s="402"/>
      <c r="L735" s="402"/>
      <c r="M735" s="5"/>
      <c r="N735" s="5"/>
      <c r="O735" s="5"/>
    </row>
    <row r="736" spans="2:15" s="2" customFormat="1" ht="50.25" customHeight="1" x14ac:dyDescent="0.25">
      <c r="B736" s="11"/>
      <c r="C736" s="11"/>
      <c r="D736" s="11"/>
      <c r="E736" s="11"/>
      <c r="F736" s="11"/>
      <c r="H736" s="11"/>
      <c r="I736" s="5"/>
      <c r="J736" s="5"/>
      <c r="K736" s="402"/>
      <c r="L736" s="402"/>
      <c r="M736" s="5"/>
      <c r="N736" s="5"/>
      <c r="O736" s="5"/>
    </row>
    <row r="737" spans="2:15" s="2" customFormat="1" ht="50.25" customHeight="1" x14ac:dyDescent="0.25">
      <c r="B737" s="11"/>
      <c r="C737" s="11"/>
      <c r="D737" s="11"/>
      <c r="E737" s="11"/>
      <c r="F737" s="11"/>
      <c r="H737" s="11"/>
      <c r="I737" s="5"/>
      <c r="J737" s="5"/>
      <c r="K737" s="402"/>
      <c r="L737" s="402"/>
      <c r="M737" s="5"/>
      <c r="N737" s="5"/>
      <c r="O737" s="5"/>
    </row>
    <row r="738" spans="2:15" s="2" customFormat="1" ht="50.25" customHeight="1" x14ac:dyDescent="0.25">
      <c r="B738" s="11"/>
      <c r="C738" s="11"/>
      <c r="D738" s="11"/>
      <c r="E738" s="11"/>
      <c r="F738" s="11"/>
      <c r="H738" s="11"/>
      <c r="I738" s="5"/>
      <c r="J738" s="5"/>
      <c r="K738" s="402"/>
      <c r="L738" s="402"/>
      <c r="M738" s="5"/>
      <c r="N738" s="5"/>
      <c r="O738" s="5"/>
    </row>
    <row r="739" spans="2:15" s="2" customFormat="1" ht="50.25" customHeight="1" x14ac:dyDescent="0.25">
      <c r="B739" s="11"/>
      <c r="C739" s="11"/>
      <c r="D739" s="11"/>
      <c r="E739" s="11"/>
      <c r="F739" s="11"/>
      <c r="H739" s="11"/>
      <c r="I739" s="5"/>
      <c r="J739" s="5"/>
      <c r="K739" s="402"/>
      <c r="L739" s="402"/>
      <c r="M739" s="5"/>
      <c r="N739" s="5"/>
      <c r="O739" s="5"/>
    </row>
    <row r="740" spans="2:15" s="2" customFormat="1" ht="50.25" customHeight="1" x14ac:dyDescent="0.25">
      <c r="B740" s="11"/>
      <c r="C740" s="11"/>
      <c r="D740" s="11"/>
      <c r="E740" s="11"/>
      <c r="F740" s="11"/>
      <c r="H740" s="11"/>
      <c r="I740" s="5"/>
      <c r="J740" s="5"/>
      <c r="K740" s="402"/>
      <c r="L740" s="402"/>
      <c r="M740" s="5"/>
      <c r="N740" s="5"/>
      <c r="O740" s="5"/>
    </row>
    <row r="741" spans="2:15" s="2" customFormat="1" ht="50.25" customHeight="1" x14ac:dyDescent="0.25">
      <c r="B741" s="11"/>
      <c r="C741" s="11"/>
      <c r="D741" s="11"/>
      <c r="E741" s="11"/>
      <c r="F741" s="11"/>
      <c r="H741" s="11"/>
      <c r="I741" s="5"/>
      <c r="J741" s="5"/>
      <c r="K741" s="402"/>
      <c r="L741" s="402"/>
      <c r="M741" s="5"/>
      <c r="N741" s="5"/>
      <c r="O741" s="5"/>
    </row>
    <row r="742" spans="2:15" s="2" customFormat="1" ht="50.25" customHeight="1" x14ac:dyDescent="0.25">
      <c r="B742" s="11"/>
      <c r="C742" s="11"/>
      <c r="D742" s="11"/>
      <c r="E742" s="11"/>
      <c r="F742" s="11"/>
      <c r="H742" s="11"/>
      <c r="I742" s="5"/>
      <c r="J742" s="5"/>
      <c r="K742" s="402"/>
      <c r="L742" s="402"/>
      <c r="M742" s="5"/>
      <c r="N742" s="5"/>
      <c r="O742" s="5"/>
    </row>
    <row r="743" spans="2:15" s="2" customFormat="1" ht="50.25" customHeight="1" x14ac:dyDescent="0.25">
      <c r="B743" s="11"/>
      <c r="C743" s="11"/>
      <c r="D743" s="11"/>
      <c r="E743" s="11"/>
      <c r="F743" s="11"/>
      <c r="H743" s="11"/>
      <c r="I743" s="5"/>
      <c r="J743" s="5"/>
      <c r="K743" s="402"/>
      <c r="L743" s="402"/>
      <c r="M743" s="5"/>
      <c r="N743" s="5"/>
      <c r="O743" s="5"/>
    </row>
    <row r="744" spans="2:15" s="2" customFormat="1" ht="50.25" customHeight="1" x14ac:dyDescent="0.25">
      <c r="B744" s="11"/>
      <c r="C744" s="11"/>
      <c r="D744" s="11"/>
      <c r="E744" s="11"/>
      <c r="F744" s="11"/>
      <c r="H744" s="11"/>
      <c r="I744" s="5"/>
      <c r="J744" s="5"/>
      <c r="K744" s="402"/>
      <c r="L744" s="402"/>
      <c r="M744" s="5"/>
      <c r="N744" s="5"/>
      <c r="O744" s="5"/>
    </row>
    <row r="745" spans="2:15" s="2" customFormat="1" ht="50.25" customHeight="1" x14ac:dyDescent="0.25">
      <c r="B745" s="11"/>
      <c r="C745" s="11"/>
      <c r="D745" s="11"/>
      <c r="E745" s="11"/>
      <c r="F745" s="11"/>
      <c r="H745" s="11"/>
      <c r="I745" s="5"/>
      <c r="J745" s="5"/>
      <c r="K745" s="402"/>
      <c r="L745" s="402"/>
      <c r="M745" s="5"/>
      <c r="N745" s="5"/>
      <c r="O745" s="5"/>
    </row>
    <row r="746" spans="2:15" s="2" customFormat="1" ht="50.25" customHeight="1" x14ac:dyDescent="0.25">
      <c r="B746" s="11"/>
      <c r="C746" s="11"/>
      <c r="D746" s="11"/>
      <c r="E746" s="11"/>
      <c r="F746" s="11"/>
      <c r="H746" s="11"/>
      <c r="I746" s="5"/>
      <c r="J746" s="5"/>
      <c r="K746" s="402"/>
      <c r="L746" s="402"/>
      <c r="M746" s="5"/>
      <c r="N746" s="5"/>
      <c r="O746" s="5"/>
    </row>
    <row r="747" spans="2:15" s="2" customFormat="1" ht="50.25" customHeight="1" x14ac:dyDescent="0.25">
      <c r="B747" s="11"/>
      <c r="C747" s="11"/>
      <c r="D747" s="11"/>
      <c r="E747" s="11"/>
      <c r="F747" s="11"/>
      <c r="H747" s="11"/>
      <c r="I747" s="5"/>
      <c r="J747" s="5"/>
      <c r="K747" s="402"/>
      <c r="L747" s="402"/>
      <c r="M747" s="5"/>
      <c r="N747" s="5"/>
      <c r="O747" s="5"/>
    </row>
    <row r="748" spans="2:15" s="2" customFormat="1" ht="50.25" customHeight="1" x14ac:dyDescent="0.25">
      <c r="B748" s="11"/>
      <c r="C748" s="11"/>
      <c r="D748" s="11"/>
      <c r="E748" s="11"/>
      <c r="F748" s="11"/>
      <c r="H748" s="11"/>
      <c r="I748" s="5"/>
      <c r="J748" s="5"/>
      <c r="K748" s="402"/>
      <c r="L748" s="402"/>
      <c r="M748" s="5"/>
      <c r="N748" s="5"/>
      <c r="O748" s="5"/>
    </row>
    <row r="749" spans="2:15" s="2" customFormat="1" ht="50.25" customHeight="1" x14ac:dyDescent="0.25">
      <c r="B749" s="11"/>
      <c r="C749" s="11"/>
      <c r="D749" s="11"/>
      <c r="E749" s="11"/>
      <c r="F749" s="11"/>
      <c r="H749" s="11"/>
      <c r="I749" s="5"/>
      <c r="J749" s="5"/>
      <c r="K749" s="402"/>
      <c r="L749" s="402"/>
      <c r="M749" s="5"/>
      <c r="N749" s="5"/>
      <c r="O749" s="5"/>
    </row>
    <row r="750" spans="2:15" s="2" customFormat="1" ht="50.25" customHeight="1" x14ac:dyDescent="0.25">
      <c r="B750" s="11"/>
      <c r="C750" s="11"/>
      <c r="D750" s="11"/>
      <c r="E750" s="11"/>
      <c r="F750" s="11"/>
      <c r="H750" s="11"/>
      <c r="I750" s="5"/>
      <c r="J750" s="5"/>
      <c r="K750" s="402"/>
      <c r="L750" s="402"/>
      <c r="M750" s="5"/>
      <c r="N750" s="5"/>
      <c r="O750" s="5"/>
    </row>
    <row r="751" spans="2:15" s="2" customFormat="1" ht="50.25" customHeight="1" x14ac:dyDescent="0.25">
      <c r="B751" s="11"/>
      <c r="C751" s="11"/>
      <c r="D751" s="11"/>
      <c r="E751" s="11"/>
      <c r="F751" s="11"/>
      <c r="H751" s="11"/>
      <c r="I751" s="5"/>
      <c r="J751" s="5"/>
      <c r="K751" s="402"/>
      <c r="L751" s="402"/>
      <c r="M751" s="5"/>
      <c r="N751" s="5"/>
      <c r="O751" s="5"/>
    </row>
    <row r="752" spans="2:15" s="2" customFormat="1" ht="50.25" customHeight="1" x14ac:dyDescent="0.25">
      <c r="B752" s="11"/>
      <c r="C752" s="11"/>
      <c r="D752" s="11"/>
      <c r="E752" s="11"/>
      <c r="F752" s="11"/>
      <c r="H752" s="11"/>
      <c r="I752" s="5"/>
      <c r="J752" s="5"/>
      <c r="K752" s="402"/>
      <c r="L752" s="402"/>
      <c r="M752" s="5"/>
      <c r="N752" s="5"/>
      <c r="O752" s="5"/>
    </row>
    <row r="753" spans="2:15" s="2" customFormat="1" ht="50.25" customHeight="1" x14ac:dyDescent="0.25">
      <c r="B753" s="11"/>
      <c r="C753" s="11"/>
      <c r="D753" s="11"/>
      <c r="E753" s="11"/>
      <c r="F753" s="11"/>
      <c r="H753" s="11"/>
      <c r="I753" s="5"/>
      <c r="J753" s="5"/>
      <c r="K753" s="402"/>
      <c r="L753" s="402"/>
      <c r="M753" s="5"/>
      <c r="N753" s="5"/>
      <c r="O753" s="5"/>
    </row>
    <row r="754" spans="2:15" s="2" customFormat="1" ht="50.25" customHeight="1" x14ac:dyDescent="0.25">
      <c r="B754" s="11"/>
      <c r="C754" s="11"/>
      <c r="D754" s="11"/>
      <c r="E754" s="11"/>
      <c r="F754" s="11"/>
      <c r="H754" s="11"/>
      <c r="I754" s="5"/>
      <c r="J754" s="5"/>
      <c r="K754" s="402"/>
      <c r="L754" s="402"/>
      <c r="M754" s="5"/>
      <c r="N754" s="5"/>
      <c r="O754" s="5"/>
    </row>
    <row r="755" spans="2:15" s="2" customFormat="1" ht="50.25" customHeight="1" x14ac:dyDescent="0.25">
      <c r="B755" s="11"/>
      <c r="C755" s="11"/>
      <c r="D755" s="11"/>
      <c r="E755" s="11"/>
      <c r="F755" s="11"/>
      <c r="H755" s="11"/>
      <c r="I755" s="5"/>
      <c r="J755" s="5"/>
      <c r="K755" s="402"/>
      <c r="L755" s="402"/>
      <c r="M755" s="5"/>
      <c r="N755" s="5"/>
      <c r="O755" s="5"/>
    </row>
    <row r="756" spans="2:15" s="2" customFormat="1" ht="50.25" customHeight="1" x14ac:dyDescent="0.25">
      <c r="B756" s="11"/>
      <c r="C756" s="11"/>
      <c r="D756" s="11"/>
      <c r="E756" s="11"/>
      <c r="F756" s="11"/>
      <c r="H756" s="11"/>
      <c r="I756" s="5"/>
      <c r="J756" s="5"/>
      <c r="K756" s="402"/>
      <c r="L756" s="402"/>
      <c r="M756" s="5"/>
      <c r="N756" s="5"/>
      <c r="O756" s="5"/>
    </row>
    <row r="757" spans="2:15" s="2" customFormat="1" ht="50.25" customHeight="1" x14ac:dyDescent="0.25">
      <c r="B757" s="11"/>
      <c r="C757" s="11"/>
      <c r="D757" s="11"/>
      <c r="E757" s="11"/>
      <c r="F757" s="11"/>
      <c r="H757" s="11"/>
      <c r="I757" s="5"/>
      <c r="J757" s="5"/>
      <c r="K757" s="402"/>
      <c r="L757" s="402"/>
      <c r="M757" s="5"/>
      <c r="N757" s="5"/>
      <c r="O757" s="5"/>
    </row>
    <row r="758" spans="2:15" s="2" customFormat="1" ht="50.25" customHeight="1" x14ac:dyDescent="0.25">
      <c r="B758" s="11"/>
      <c r="C758" s="11"/>
      <c r="D758" s="11"/>
      <c r="E758" s="11"/>
      <c r="F758" s="11"/>
      <c r="H758" s="11"/>
      <c r="I758" s="5"/>
      <c r="J758" s="5"/>
      <c r="K758" s="402"/>
      <c r="L758" s="402"/>
      <c r="M758" s="5"/>
      <c r="N758" s="5"/>
      <c r="O758" s="5"/>
    </row>
    <row r="759" spans="2:15" s="2" customFormat="1" ht="50.25" customHeight="1" x14ac:dyDescent="0.25">
      <c r="B759" s="11"/>
      <c r="C759" s="11"/>
      <c r="D759" s="11"/>
      <c r="E759" s="11"/>
      <c r="F759" s="11"/>
      <c r="H759" s="11"/>
      <c r="I759" s="5"/>
      <c r="J759" s="5"/>
      <c r="K759" s="402"/>
      <c r="L759" s="402"/>
      <c r="M759" s="5"/>
      <c r="N759" s="5"/>
      <c r="O759" s="5"/>
    </row>
    <row r="760" spans="2:15" s="2" customFormat="1" ht="50.25" customHeight="1" x14ac:dyDescent="0.25">
      <c r="B760" s="11"/>
      <c r="C760" s="11"/>
      <c r="D760" s="11"/>
      <c r="E760" s="11"/>
      <c r="F760" s="11"/>
      <c r="H760" s="11"/>
      <c r="I760" s="5"/>
      <c r="J760" s="5"/>
      <c r="K760" s="402"/>
      <c r="L760" s="402"/>
      <c r="M760" s="5"/>
      <c r="N760" s="5"/>
      <c r="O760" s="5"/>
    </row>
    <row r="761" spans="2:15" s="2" customFormat="1" ht="50.25" customHeight="1" x14ac:dyDescent="0.25">
      <c r="B761" s="11"/>
      <c r="C761" s="11"/>
      <c r="D761" s="11"/>
      <c r="E761" s="11"/>
      <c r="F761" s="11"/>
      <c r="H761" s="11"/>
      <c r="I761" s="5"/>
      <c r="J761" s="5"/>
      <c r="K761" s="402"/>
      <c r="L761" s="402"/>
      <c r="M761" s="5"/>
      <c r="N761" s="5"/>
      <c r="O761" s="5"/>
    </row>
    <row r="762" spans="2:15" s="2" customFormat="1" ht="50.25" customHeight="1" x14ac:dyDescent="0.25">
      <c r="B762" s="11"/>
      <c r="C762" s="11"/>
      <c r="D762" s="11"/>
      <c r="E762" s="11"/>
      <c r="F762" s="11"/>
      <c r="H762" s="11"/>
      <c r="I762" s="5"/>
      <c r="J762" s="5"/>
      <c r="K762" s="402"/>
      <c r="L762" s="402"/>
      <c r="M762" s="5"/>
      <c r="N762" s="5"/>
      <c r="O762" s="5"/>
    </row>
    <row r="763" spans="2:15" s="2" customFormat="1" ht="50.25" customHeight="1" x14ac:dyDescent="0.25">
      <c r="B763" s="11"/>
      <c r="C763" s="11"/>
      <c r="D763" s="11"/>
      <c r="E763" s="11"/>
      <c r="F763" s="11"/>
      <c r="H763" s="11"/>
      <c r="I763" s="5"/>
      <c r="J763" s="5"/>
      <c r="K763" s="402"/>
      <c r="L763" s="402"/>
      <c r="M763" s="5"/>
      <c r="N763" s="5"/>
      <c r="O763" s="5"/>
    </row>
    <row r="764" spans="2:15" s="2" customFormat="1" ht="50.25" customHeight="1" x14ac:dyDescent="0.25">
      <c r="B764" s="11"/>
      <c r="C764" s="11"/>
      <c r="D764" s="11"/>
      <c r="E764" s="11"/>
      <c r="F764" s="11"/>
      <c r="H764" s="11"/>
      <c r="I764" s="5"/>
      <c r="J764" s="5"/>
      <c r="K764" s="402"/>
      <c r="L764" s="402"/>
      <c r="M764" s="5"/>
      <c r="N764" s="5"/>
      <c r="O764" s="5"/>
    </row>
    <row r="765" spans="2:15" s="2" customFormat="1" ht="50.25" customHeight="1" x14ac:dyDescent="0.25">
      <c r="B765" s="11"/>
      <c r="C765" s="11"/>
      <c r="D765" s="11"/>
      <c r="E765" s="11"/>
      <c r="F765" s="11"/>
      <c r="H765" s="11"/>
      <c r="I765" s="5"/>
      <c r="J765" s="5"/>
      <c r="K765" s="402"/>
      <c r="L765" s="402"/>
      <c r="M765" s="5"/>
      <c r="N765" s="5"/>
      <c r="O765" s="5"/>
    </row>
    <row r="766" spans="2:15" s="2" customFormat="1" ht="50.25" customHeight="1" x14ac:dyDescent="0.25">
      <c r="B766" s="11"/>
      <c r="C766" s="11"/>
      <c r="D766" s="11"/>
      <c r="E766" s="11"/>
      <c r="F766" s="11"/>
      <c r="H766" s="11"/>
      <c r="I766" s="5"/>
      <c r="J766" s="5"/>
      <c r="K766" s="402"/>
      <c r="L766" s="402"/>
      <c r="M766" s="5"/>
      <c r="N766" s="5"/>
      <c r="O766" s="5"/>
    </row>
    <row r="767" spans="2:15" s="2" customFormat="1" ht="50.25" customHeight="1" x14ac:dyDescent="0.25">
      <c r="B767" s="11"/>
      <c r="C767" s="11"/>
      <c r="D767" s="11"/>
      <c r="E767" s="11"/>
      <c r="F767" s="11"/>
      <c r="H767" s="11"/>
      <c r="I767" s="5"/>
      <c r="J767" s="5"/>
      <c r="K767" s="402"/>
      <c r="L767" s="402"/>
      <c r="M767" s="5"/>
      <c r="N767" s="5"/>
      <c r="O767" s="5"/>
    </row>
    <row r="768" spans="2:15" s="2" customFormat="1" ht="50.25" customHeight="1" x14ac:dyDescent="0.25">
      <c r="B768" s="11"/>
      <c r="C768" s="11"/>
      <c r="D768" s="11"/>
      <c r="E768" s="11"/>
      <c r="F768" s="11"/>
      <c r="H768" s="11"/>
      <c r="I768" s="5"/>
      <c r="J768" s="5"/>
      <c r="K768" s="402"/>
      <c r="L768" s="402"/>
      <c r="M768" s="5"/>
      <c r="N768" s="5"/>
      <c r="O768" s="5"/>
    </row>
    <row r="769" spans="2:15" s="2" customFormat="1" ht="50.25" customHeight="1" x14ac:dyDescent="0.25">
      <c r="B769" s="11"/>
      <c r="C769" s="11"/>
      <c r="D769" s="11"/>
      <c r="E769" s="11"/>
      <c r="F769" s="11"/>
      <c r="H769" s="11"/>
      <c r="I769" s="5"/>
      <c r="J769" s="5"/>
      <c r="K769" s="402"/>
      <c r="L769" s="402"/>
      <c r="M769" s="5"/>
      <c r="N769" s="5"/>
      <c r="O769" s="5"/>
    </row>
    <row r="770" spans="2:15" s="2" customFormat="1" ht="50.25" customHeight="1" x14ac:dyDescent="0.25">
      <c r="B770" s="11"/>
      <c r="C770" s="11"/>
      <c r="D770" s="11"/>
      <c r="E770" s="11"/>
      <c r="F770" s="11"/>
      <c r="H770" s="11"/>
      <c r="I770" s="5"/>
      <c r="J770" s="5"/>
      <c r="K770" s="402"/>
      <c r="L770" s="402"/>
      <c r="M770" s="5"/>
      <c r="N770" s="5"/>
      <c r="O770" s="5"/>
    </row>
    <row r="771" spans="2:15" s="2" customFormat="1" ht="50.25" customHeight="1" x14ac:dyDescent="0.25">
      <c r="B771" s="11"/>
      <c r="C771" s="11"/>
      <c r="D771" s="11"/>
      <c r="E771" s="11"/>
      <c r="F771" s="11"/>
      <c r="H771" s="11"/>
      <c r="I771" s="5"/>
      <c r="J771" s="5"/>
      <c r="K771" s="402"/>
      <c r="L771" s="402"/>
      <c r="M771" s="5"/>
      <c r="N771" s="5"/>
      <c r="O771" s="5"/>
    </row>
    <row r="772" spans="2:15" s="2" customFormat="1" ht="50.25" customHeight="1" x14ac:dyDescent="0.25">
      <c r="B772" s="11"/>
      <c r="C772" s="11"/>
      <c r="D772" s="11"/>
      <c r="E772" s="11"/>
      <c r="F772" s="11"/>
      <c r="H772" s="11"/>
      <c r="I772" s="5"/>
      <c r="J772" s="5"/>
      <c r="K772" s="402"/>
      <c r="L772" s="402"/>
      <c r="M772" s="5"/>
      <c r="N772" s="5"/>
      <c r="O772" s="5"/>
    </row>
    <row r="773" spans="2:15" s="2" customFormat="1" ht="50.25" customHeight="1" x14ac:dyDescent="0.25">
      <c r="B773" s="11"/>
      <c r="C773" s="11"/>
      <c r="D773" s="11"/>
      <c r="E773" s="11"/>
      <c r="F773" s="11"/>
      <c r="H773" s="11"/>
      <c r="I773" s="5"/>
      <c r="J773" s="5"/>
      <c r="K773" s="402"/>
      <c r="L773" s="402"/>
      <c r="M773" s="5"/>
      <c r="N773" s="5"/>
      <c r="O773" s="5"/>
    </row>
    <row r="774" spans="2:15" s="2" customFormat="1" ht="50.25" customHeight="1" x14ac:dyDescent="0.25">
      <c r="B774" s="11"/>
      <c r="C774" s="11"/>
      <c r="D774" s="11"/>
      <c r="E774" s="11"/>
      <c r="F774" s="11"/>
      <c r="H774" s="11"/>
      <c r="I774" s="5"/>
      <c r="J774" s="5"/>
      <c r="K774" s="402"/>
      <c r="L774" s="402"/>
      <c r="M774" s="5"/>
      <c r="N774" s="5"/>
      <c r="O774" s="5"/>
    </row>
    <row r="775" spans="2:15" s="2" customFormat="1" ht="50.25" customHeight="1" x14ac:dyDescent="0.25">
      <c r="B775" s="11"/>
      <c r="C775" s="11"/>
      <c r="D775" s="11"/>
      <c r="E775" s="11"/>
      <c r="F775" s="11"/>
      <c r="H775" s="11"/>
      <c r="I775" s="5"/>
      <c r="J775" s="5"/>
      <c r="K775" s="402"/>
      <c r="L775" s="402"/>
      <c r="M775" s="5"/>
      <c r="N775" s="5"/>
      <c r="O775" s="5"/>
    </row>
    <row r="776" spans="2:15" s="2" customFormat="1" ht="50.25" customHeight="1" x14ac:dyDescent="0.25">
      <c r="B776" s="11"/>
      <c r="C776" s="11"/>
      <c r="D776" s="11"/>
      <c r="E776" s="11"/>
      <c r="F776" s="11"/>
      <c r="H776" s="11"/>
      <c r="I776" s="5"/>
      <c r="J776" s="5"/>
      <c r="K776" s="402"/>
      <c r="L776" s="402"/>
      <c r="M776" s="5"/>
      <c r="N776" s="5"/>
      <c r="O776" s="5"/>
    </row>
    <row r="777" spans="2:15" s="2" customFormat="1" ht="50.25" customHeight="1" x14ac:dyDescent="0.25">
      <c r="B777" s="11"/>
      <c r="C777" s="11"/>
      <c r="D777" s="11"/>
      <c r="E777" s="11"/>
      <c r="F777" s="11"/>
      <c r="H777" s="11"/>
      <c r="I777" s="5"/>
      <c r="J777" s="5"/>
      <c r="K777" s="402"/>
      <c r="L777" s="402"/>
      <c r="M777" s="5"/>
      <c r="N777" s="5"/>
      <c r="O777" s="5"/>
    </row>
    <row r="778" spans="2:15" s="2" customFormat="1" ht="50.25" customHeight="1" x14ac:dyDescent="0.25">
      <c r="B778" s="11"/>
      <c r="C778" s="11"/>
      <c r="D778" s="11"/>
      <c r="E778" s="11"/>
      <c r="F778" s="11"/>
      <c r="H778" s="11"/>
      <c r="I778" s="5"/>
      <c r="J778" s="5"/>
      <c r="K778" s="402"/>
      <c r="L778" s="402"/>
      <c r="M778" s="5"/>
      <c r="N778" s="5"/>
      <c r="O778" s="5"/>
    </row>
    <row r="779" spans="2:15" s="2" customFormat="1" ht="50.25" customHeight="1" x14ac:dyDescent="0.25">
      <c r="B779" s="11"/>
      <c r="C779" s="11"/>
      <c r="D779" s="11"/>
      <c r="E779" s="11"/>
      <c r="F779" s="11"/>
      <c r="H779" s="11"/>
      <c r="I779" s="5"/>
      <c r="J779" s="5"/>
      <c r="K779" s="402"/>
      <c r="L779" s="402"/>
      <c r="M779" s="5"/>
      <c r="N779" s="5"/>
      <c r="O779" s="5"/>
    </row>
    <row r="780" spans="2:15" s="2" customFormat="1" ht="50.25" customHeight="1" x14ac:dyDescent="0.25">
      <c r="B780" s="11"/>
      <c r="C780" s="11"/>
      <c r="D780" s="11"/>
      <c r="E780" s="11"/>
      <c r="F780" s="11"/>
      <c r="H780" s="11"/>
      <c r="I780" s="5"/>
      <c r="J780" s="5"/>
      <c r="K780" s="402"/>
      <c r="L780" s="402"/>
      <c r="M780" s="5"/>
      <c r="N780" s="5"/>
      <c r="O780" s="5"/>
    </row>
    <row r="781" spans="2:15" s="2" customFormat="1" ht="50.25" customHeight="1" x14ac:dyDescent="0.25">
      <c r="B781" s="11"/>
      <c r="C781" s="11"/>
      <c r="D781" s="11"/>
      <c r="E781" s="11"/>
      <c r="F781" s="11"/>
      <c r="H781" s="11"/>
      <c r="I781" s="5"/>
      <c r="J781" s="5"/>
      <c r="K781" s="402"/>
      <c r="L781" s="402"/>
      <c r="M781" s="5"/>
      <c r="N781" s="5"/>
      <c r="O781" s="5"/>
    </row>
    <row r="782" spans="2:15" s="2" customFormat="1" ht="50.25" customHeight="1" x14ac:dyDescent="0.25">
      <c r="B782" s="11"/>
      <c r="C782" s="11"/>
      <c r="D782" s="11"/>
      <c r="E782" s="11"/>
      <c r="F782" s="11"/>
      <c r="H782" s="11"/>
      <c r="I782" s="5"/>
      <c r="J782" s="5"/>
      <c r="K782" s="402"/>
      <c r="L782" s="402"/>
      <c r="M782" s="5"/>
      <c r="N782" s="5"/>
      <c r="O782" s="5"/>
    </row>
    <row r="783" spans="2:15" s="2" customFormat="1" ht="50.25" customHeight="1" x14ac:dyDescent="0.25">
      <c r="B783" s="11"/>
      <c r="C783" s="11"/>
      <c r="D783" s="11"/>
      <c r="E783" s="11"/>
      <c r="F783" s="11"/>
      <c r="H783" s="11"/>
      <c r="I783" s="5"/>
      <c r="J783" s="5"/>
      <c r="K783" s="402"/>
      <c r="L783" s="402"/>
      <c r="M783" s="5"/>
      <c r="N783" s="5"/>
      <c r="O783" s="5"/>
    </row>
    <row r="784" spans="2:15" s="2" customFormat="1" ht="50.25" customHeight="1" x14ac:dyDescent="0.25">
      <c r="B784" s="11"/>
      <c r="C784" s="11"/>
      <c r="D784" s="11"/>
      <c r="E784" s="11"/>
      <c r="F784" s="11"/>
      <c r="H784" s="11"/>
      <c r="I784" s="5"/>
      <c r="J784" s="5"/>
      <c r="K784" s="402"/>
      <c r="L784" s="402"/>
      <c r="M784" s="5"/>
      <c r="N784" s="5"/>
      <c r="O784" s="5"/>
    </row>
    <row r="785" spans="2:15" s="2" customFormat="1" ht="50.25" customHeight="1" x14ac:dyDescent="0.25">
      <c r="B785" s="11"/>
      <c r="C785" s="11"/>
      <c r="D785" s="11"/>
      <c r="E785" s="11"/>
      <c r="F785" s="11"/>
      <c r="H785" s="11"/>
      <c r="I785" s="5"/>
      <c r="J785" s="5"/>
      <c r="K785" s="402"/>
      <c r="L785" s="402"/>
      <c r="M785" s="5"/>
      <c r="N785" s="5"/>
      <c r="O785" s="5"/>
    </row>
    <row r="786" spans="2:15" s="2" customFormat="1" ht="50.25" customHeight="1" x14ac:dyDescent="0.25">
      <c r="B786" s="11"/>
      <c r="C786" s="11"/>
      <c r="D786" s="11"/>
      <c r="E786" s="11"/>
      <c r="F786" s="11"/>
      <c r="H786" s="11"/>
      <c r="I786" s="5"/>
      <c r="J786" s="5"/>
      <c r="K786" s="402"/>
      <c r="L786" s="402"/>
      <c r="M786" s="5"/>
      <c r="N786" s="5"/>
      <c r="O786" s="5"/>
    </row>
    <row r="787" spans="2:15" s="2" customFormat="1" ht="50.25" customHeight="1" x14ac:dyDescent="0.25">
      <c r="B787" s="11"/>
      <c r="C787" s="11"/>
      <c r="D787" s="11"/>
      <c r="E787" s="11"/>
      <c r="F787" s="11"/>
      <c r="H787" s="11"/>
      <c r="I787" s="5"/>
      <c r="J787" s="5"/>
      <c r="K787" s="402"/>
      <c r="L787" s="402"/>
      <c r="M787" s="5"/>
      <c r="N787" s="5"/>
      <c r="O787" s="5"/>
    </row>
    <row r="788" spans="2:15" s="2" customFormat="1" ht="50.25" customHeight="1" x14ac:dyDescent="0.25">
      <c r="B788" s="11"/>
      <c r="C788" s="11"/>
      <c r="D788" s="11"/>
      <c r="E788" s="11"/>
      <c r="F788" s="11"/>
      <c r="H788" s="11"/>
      <c r="I788" s="5"/>
      <c r="J788" s="5"/>
      <c r="K788" s="402"/>
      <c r="L788" s="402"/>
      <c r="M788" s="5"/>
      <c r="N788" s="5"/>
      <c r="O788" s="5"/>
    </row>
    <row r="789" spans="2:15" s="2" customFormat="1" ht="50.25" customHeight="1" x14ac:dyDescent="0.25">
      <c r="B789" s="11"/>
      <c r="C789" s="11"/>
      <c r="D789" s="11"/>
      <c r="E789" s="11"/>
      <c r="F789" s="11"/>
      <c r="H789" s="11"/>
      <c r="I789" s="5"/>
      <c r="J789" s="5"/>
      <c r="K789" s="402"/>
      <c r="L789" s="402"/>
      <c r="M789" s="5"/>
      <c r="N789" s="5"/>
      <c r="O789" s="5"/>
    </row>
    <row r="790" spans="2:15" s="2" customFormat="1" ht="50.25" customHeight="1" x14ac:dyDescent="0.25">
      <c r="B790" s="11"/>
      <c r="C790" s="11"/>
      <c r="D790" s="11"/>
      <c r="E790" s="11"/>
      <c r="F790" s="11"/>
      <c r="H790" s="11"/>
      <c r="I790" s="5"/>
      <c r="J790" s="5"/>
      <c r="K790" s="402"/>
      <c r="L790" s="402"/>
      <c r="M790" s="5"/>
      <c r="N790" s="5"/>
      <c r="O790" s="5"/>
    </row>
    <row r="791" spans="2:15" s="2" customFormat="1" ht="50.25" customHeight="1" x14ac:dyDescent="0.25">
      <c r="B791" s="11"/>
      <c r="C791" s="11"/>
      <c r="D791" s="11"/>
      <c r="E791" s="11"/>
      <c r="F791" s="11"/>
      <c r="H791" s="11"/>
      <c r="I791" s="5"/>
      <c r="J791" s="5"/>
      <c r="K791" s="402"/>
      <c r="L791" s="402"/>
      <c r="M791" s="5"/>
      <c r="N791" s="5"/>
      <c r="O791" s="5"/>
    </row>
    <row r="792" spans="2:15" s="2" customFormat="1" ht="50.25" customHeight="1" x14ac:dyDescent="0.25">
      <c r="B792" s="11"/>
      <c r="C792" s="11"/>
      <c r="D792" s="11"/>
      <c r="E792" s="11"/>
      <c r="F792" s="11"/>
      <c r="H792" s="11"/>
      <c r="I792" s="5"/>
      <c r="J792" s="5"/>
      <c r="K792" s="402"/>
      <c r="L792" s="402"/>
      <c r="M792" s="5"/>
      <c r="N792" s="5"/>
      <c r="O792" s="5"/>
    </row>
    <row r="793" spans="2:15" s="2" customFormat="1" ht="50.25" customHeight="1" x14ac:dyDescent="0.25">
      <c r="B793" s="11"/>
      <c r="C793" s="11"/>
      <c r="D793" s="11"/>
      <c r="E793" s="11"/>
      <c r="F793" s="11"/>
      <c r="H793" s="11"/>
      <c r="I793" s="5"/>
      <c r="J793" s="5"/>
      <c r="K793" s="402"/>
      <c r="L793" s="402"/>
      <c r="M793" s="5"/>
      <c r="N793" s="5"/>
      <c r="O793" s="5"/>
    </row>
    <row r="794" spans="2:15" s="2" customFormat="1" ht="50.25" customHeight="1" x14ac:dyDescent="0.25">
      <c r="B794" s="11"/>
      <c r="C794" s="11"/>
      <c r="D794" s="11"/>
      <c r="E794" s="11"/>
      <c r="F794" s="11"/>
      <c r="H794" s="11"/>
      <c r="I794" s="5"/>
      <c r="J794" s="5"/>
      <c r="K794" s="402"/>
      <c r="L794" s="402"/>
      <c r="M794" s="5"/>
      <c r="N794" s="5"/>
      <c r="O794" s="5"/>
    </row>
    <row r="795" spans="2:15" s="2" customFormat="1" ht="50.25" customHeight="1" x14ac:dyDescent="0.25">
      <c r="B795" s="11"/>
      <c r="C795" s="11"/>
      <c r="D795" s="11"/>
      <c r="E795" s="11"/>
      <c r="F795" s="11"/>
      <c r="H795" s="11"/>
      <c r="I795" s="5"/>
      <c r="J795" s="5"/>
      <c r="K795" s="402"/>
      <c r="L795" s="402"/>
      <c r="M795" s="5"/>
      <c r="N795" s="5"/>
      <c r="O795" s="5"/>
    </row>
    <row r="796" spans="2:15" s="2" customFormat="1" ht="50.25" customHeight="1" x14ac:dyDescent="0.25">
      <c r="B796" s="11"/>
      <c r="C796" s="11"/>
      <c r="D796" s="11"/>
      <c r="E796" s="11"/>
      <c r="F796" s="11"/>
      <c r="H796" s="11"/>
      <c r="I796" s="5"/>
      <c r="J796" s="5"/>
      <c r="K796" s="402"/>
      <c r="L796" s="402"/>
      <c r="M796" s="5"/>
      <c r="N796" s="5"/>
      <c r="O796" s="5"/>
    </row>
    <row r="797" spans="2:15" s="2" customFormat="1" ht="50.25" customHeight="1" x14ac:dyDescent="0.25">
      <c r="B797" s="11"/>
      <c r="C797" s="11"/>
      <c r="D797" s="11"/>
      <c r="E797" s="11"/>
      <c r="F797" s="11"/>
      <c r="H797" s="11"/>
      <c r="I797" s="5"/>
      <c r="J797" s="5"/>
      <c r="K797" s="402"/>
      <c r="L797" s="402"/>
      <c r="M797" s="5"/>
      <c r="N797" s="5"/>
      <c r="O797" s="5"/>
    </row>
    <row r="798" spans="2:15" s="2" customFormat="1" ht="50.25" customHeight="1" x14ac:dyDescent="0.25">
      <c r="B798" s="11"/>
      <c r="C798" s="11"/>
      <c r="D798" s="11"/>
      <c r="E798" s="11"/>
      <c r="F798" s="11"/>
      <c r="H798" s="11"/>
      <c r="I798" s="5"/>
      <c r="J798" s="5"/>
      <c r="K798" s="402"/>
      <c r="L798" s="402"/>
      <c r="M798" s="5"/>
      <c r="N798" s="5"/>
      <c r="O798" s="5"/>
    </row>
    <row r="799" spans="2:15" s="2" customFormat="1" ht="50.25" customHeight="1" x14ac:dyDescent="0.25">
      <c r="B799" s="11"/>
      <c r="C799" s="11"/>
      <c r="D799" s="11"/>
      <c r="E799" s="11"/>
      <c r="F799" s="11"/>
      <c r="H799" s="11"/>
      <c r="I799" s="5"/>
      <c r="J799" s="5"/>
      <c r="K799" s="402"/>
      <c r="L799" s="402"/>
      <c r="M799" s="5"/>
      <c r="N799" s="5"/>
      <c r="O799" s="5"/>
    </row>
    <row r="800" spans="2:15" s="2" customFormat="1" ht="50.25" customHeight="1" x14ac:dyDescent="0.25">
      <c r="B800" s="11"/>
      <c r="C800" s="11"/>
      <c r="D800" s="11"/>
      <c r="E800" s="11"/>
      <c r="F800" s="11"/>
      <c r="H800" s="11"/>
      <c r="I800" s="5"/>
      <c r="J800" s="5"/>
      <c r="K800" s="402"/>
      <c r="L800" s="402"/>
      <c r="M800" s="5"/>
      <c r="N800" s="5"/>
      <c r="O800" s="5"/>
    </row>
    <row r="801" spans="2:15" s="2" customFormat="1" ht="50.25" customHeight="1" x14ac:dyDescent="0.25">
      <c r="B801" s="11"/>
      <c r="C801" s="11"/>
      <c r="D801" s="11"/>
      <c r="E801" s="11"/>
      <c r="F801" s="11"/>
      <c r="H801" s="11"/>
      <c r="I801" s="5"/>
      <c r="J801" s="5"/>
      <c r="K801" s="402"/>
      <c r="L801" s="402"/>
      <c r="M801" s="5"/>
      <c r="N801" s="5"/>
      <c r="O801" s="5"/>
    </row>
    <row r="802" spans="2:15" s="2" customFormat="1" ht="50.25" customHeight="1" x14ac:dyDescent="0.25">
      <c r="B802" s="11"/>
      <c r="C802" s="11"/>
      <c r="D802" s="11"/>
      <c r="E802" s="11"/>
      <c r="F802" s="11"/>
      <c r="H802" s="11"/>
      <c r="I802" s="5"/>
      <c r="J802" s="5"/>
      <c r="K802" s="402"/>
      <c r="L802" s="402"/>
      <c r="M802" s="5"/>
      <c r="N802" s="5"/>
      <c r="O802" s="5"/>
    </row>
    <row r="803" spans="2:15" s="2" customFormat="1" ht="50.25" customHeight="1" x14ac:dyDescent="0.25">
      <c r="B803" s="11"/>
      <c r="C803" s="11"/>
      <c r="D803" s="11"/>
      <c r="E803" s="11"/>
      <c r="F803" s="11"/>
      <c r="H803" s="11"/>
      <c r="I803" s="5"/>
      <c r="J803" s="5"/>
      <c r="K803" s="402"/>
      <c r="L803" s="402"/>
      <c r="M803" s="5"/>
      <c r="N803" s="5"/>
      <c r="O803" s="5"/>
    </row>
    <row r="804" spans="2:15" s="2" customFormat="1" ht="50.25" customHeight="1" x14ac:dyDescent="0.25">
      <c r="B804" s="11"/>
      <c r="C804" s="11"/>
      <c r="D804" s="11"/>
      <c r="E804" s="11"/>
      <c r="F804" s="11"/>
      <c r="H804" s="11"/>
      <c r="I804" s="5"/>
      <c r="J804" s="5"/>
      <c r="K804" s="402"/>
      <c r="L804" s="402"/>
      <c r="M804" s="5"/>
      <c r="N804" s="5"/>
      <c r="O804" s="5"/>
    </row>
    <row r="805" spans="2:15" s="2" customFormat="1" ht="50.25" customHeight="1" x14ac:dyDescent="0.25">
      <c r="B805" s="11"/>
      <c r="C805" s="11"/>
      <c r="D805" s="11"/>
      <c r="E805" s="11"/>
      <c r="F805" s="11"/>
      <c r="H805" s="11"/>
      <c r="I805" s="5"/>
      <c r="J805" s="5"/>
      <c r="K805" s="402"/>
      <c r="L805" s="402"/>
      <c r="M805" s="5"/>
      <c r="N805" s="5"/>
      <c r="O805" s="5"/>
    </row>
    <row r="806" spans="2:15" s="2" customFormat="1" ht="50.25" customHeight="1" x14ac:dyDescent="0.25">
      <c r="B806" s="11"/>
      <c r="C806" s="11"/>
      <c r="D806" s="11"/>
      <c r="E806" s="11"/>
      <c r="F806" s="11"/>
      <c r="H806" s="11"/>
      <c r="I806" s="5"/>
      <c r="J806" s="5"/>
      <c r="K806" s="402"/>
      <c r="L806" s="402"/>
      <c r="M806" s="5"/>
      <c r="N806" s="5"/>
      <c r="O806" s="5"/>
    </row>
    <row r="807" spans="2:15" s="2" customFormat="1" ht="50.25" customHeight="1" x14ac:dyDescent="0.25">
      <c r="B807" s="11"/>
      <c r="C807" s="11"/>
      <c r="D807" s="11"/>
      <c r="E807" s="11"/>
      <c r="F807" s="11"/>
      <c r="H807" s="11"/>
      <c r="I807" s="5"/>
      <c r="J807" s="5"/>
      <c r="K807" s="402"/>
      <c r="L807" s="402"/>
      <c r="M807" s="5"/>
      <c r="N807" s="5"/>
      <c r="O807" s="5"/>
    </row>
    <row r="808" spans="2:15" s="2" customFormat="1" ht="50.25" customHeight="1" x14ac:dyDescent="0.25">
      <c r="B808" s="11"/>
      <c r="C808" s="11"/>
      <c r="D808" s="11"/>
      <c r="E808" s="11"/>
      <c r="F808" s="11"/>
      <c r="H808" s="11"/>
      <c r="I808" s="5"/>
      <c r="J808" s="5"/>
      <c r="K808" s="402"/>
      <c r="L808" s="402"/>
      <c r="M808" s="5"/>
      <c r="N808" s="5"/>
      <c r="O808" s="5"/>
    </row>
    <row r="809" spans="2:15" s="2" customFormat="1" ht="50.25" customHeight="1" x14ac:dyDescent="0.25">
      <c r="B809" s="11"/>
      <c r="C809" s="11"/>
      <c r="D809" s="11"/>
      <c r="E809" s="11"/>
      <c r="F809" s="11"/>
      <c r="H809" s="11"/>
      <c r="I809" s="5"/>
      <c r="J809" s="5"/>
      <c r="K809" s="402"/>
      <c r="L809" s="402"/>
      <c r="M809" s="5"/>
      <c r="N809" s="5"/>
      <c r="O809" s="5"/>
    </row>
    <row r="810" spans="2:15" s="2" customFormat="1" ht="50.25" customHeight="1" x14ac:dyDescent="0.25">
      <c r="B810" s="11"/>
      <c r="C810" s="11"/>
      <c r="D810" s="11"/>
      <c r="E810" s="11"/>
      <c r="F810" s="11"/>
      <c r="H810" s="11"/>
      <c r="I810" s="5"/>
      <c r="J810" s="5"/>
      <c r="K810" s="402"/>
      <c r="L810" s="402"/>
      <c r="M810" s="5"/>
      <c r="N810" s="5"/>
      <c r="O810" s="5"/>
    </row>
    <row r="811" spans="2:15" s="2" customFormat="1" ht="50.25" customHeight="1" x14ac:dyDescent="0.25">
      <c r="B811" s="11"/>
      <c r="C811" s="11"/>
      <c r="D811" s="11"/>
      <c r="E811" s="11"/>
      <c r="F811" s="11"/>
      <c r="H811" s="11"/>
      <c r="I811" s="5"/>
      <c r="J811" s="5"/>
      <c r="K811" s="402"/>
      <c r="L811" s="402"/>
      <c r="M811" s="5"/>
      <c r="N811" s="5"/>
      <c r="O811" s="5"/>
    </row>
    <row r="812" spans="2:15" s="2" customFormat="1" ht="50.25" customHeight="1" x14ac:dyDescent="0.25">
      <c r="B812" s="11"/>
      <c r="C812" s="11"/>
      <c r="D812" s="11"/>
      <c r="E812" s="11"/>
      <c r="F812" s="11"/>
      <c r="H812" s="11"/>
      <c r="I812" s="5"/>
      <c r="J812" s="5"/>
      <c r="K812" s="402"/>
      <c r="L812" s="402"/>
      <c r="M812" s="5"/>
      <c r="N812" s="5"/>
      <c r="O812" s="5"/>
    </row>
    <row r="813" spans="2:15" s="2" customFormat="1" ht="50.25" customHeight="1" x14ac:dyDescent="0.25">
      <c r="B813" s="11"/>
      <c r="C813" s="11"/>
      <c r="D813" s="11"/>
      <c r="E813" s="11"/>
      <c r="F813" s="11"/>
      <c r="H813" s="11"/>
      <c r="I813" s="5"/>
      <c r="J813" s="5"/>
      <c r="K813" s="402"/>
      <c r="L813" s="402"/>
      <c r="M813" s="5"/>
      <c r="N813" s="5"/>
      <c r="O813" s="5"/>
    </row>
    <row r="814" spans="2:15" s="2" customFormat="1" ht="50.25" customHeight="1" x14ac:dyDescent="0.25">
      <c r="B814" s="11"/>
      <c r="C814" s="11"/>
      <c r="D814" s="11"/>
      <c r="E814" s="11"/>
      <c r="F814" s="11"/>
      <c r="H814" s="11"/>
      <c r="I814" s="5"/>
      <c r="J814" s="5"/>
      <c r="K814" s="402"/>
      <c r="L814" s="402"/>
      <c r="M814" s="5"/>
      <c r="N814" s="5"/>
      <c r="O814" s="5"/>
    </row>
    <row r="815" spans="2:15" s="2" customFormat="1" ht="50.25" customHeight="1" x14ac:dyDescent="0.25">
      <c r="B815" s="11"/>
      <c r="C815" s="11"/>
      <c r="D815" s="11"/>
      <c r="E815" s="11"/>
      <c r="F815" s="11"/>
      <c r="H815" s="11"/>
      <c r="I815" s="5"/>
      <c r="J815" s="5"/>
      <c r="K815" s="402"/>
      <c r="L815" s="402"/>
      <c r="M815" s="5"/>
      <c r="N815" s="5"/>
      <c r="O815" s="5"/>
    </row>
    <row r="816" spans="2:15" s="2" customFormat="1" ht="50.25" customHeight="1" x14ac:dyDescent="0.25">
      <c r="B816" s="11"/>
      <c r="C816" s="11"/>
      <c r="D816" s="11"/>
      <c r="E816" s="11"/>
      <c r="F816" s="11"/>
      <c r="H816" s="11"/>
      <c r="I816" s="5"/>
      <c r="J816" s="5"/>
      <c r="K816" s="402"/>
      <c r="L816" s="402"/>
      <c r="M816" s="5"/>
      <c r="N816" s="5"/>
      <c r="O816" s="5"/>
    </row>
    <row r="817" spans="2:15" s="2" customFormat="1" ht="50.25" customHeight="1" x14ac:dyDescent="0.25">
      <c r="B817" s="11"/>
      <c r="C817" s="11"/>
      <c r="D817" s="11"/>
      <c r="E817" s="11"/>
      <c r="F817" s="11"/>
      <c r="H817" s="11"/>
      <c r="I817" s="5"/>
      <c r="J817" s="5"/>
      <c r="K817" s="402"/>
      <c r="L817" s="402"/>
      <c r="M817" s="5"/>
      <c r="N817" s="5"/>
      <c r="O817" s="5"/>
    </row>
    <row r="818" spans="2:15" s="2" customFormat="1" ht="50.25" customHeight="1" x14ac:dyDescent="0.25">
      <c r="B818" s="11"/>
      <c r="C818" s="11"/>
      <c r="D818" s="11"/>
      <c r="E818" s="11"/>
      <c r="F818" s="11"/>
      <c r="H818" s="11"/>
      <c r="I818" s="5"/>
      <c r="J818" s="5"/>
      <c r="K818" s="402"/>
      <c r="L818" s="402"/>
      <c r="M818" s="5"/>
      <c r="N818" s="5"/>
      <c r="O818" s="5"/>
    </row>
    <row r="819" spans="2:15" s="2" customFormat="1" ht="50.25" customHeight="1" x14ac:dyDescent="0.25">
      <c r="B819" s="11"/>
      <c r="C819" s="11"/>
      <c r="D819" s="11"/>
      <c r="E819" s="11"/>
      <c r="F819" s="11"/>
      <c r="H819" s="11"/>
      <c r="I819" s="5"/>
      <c r="J819" s="5"/>
      <c r="K819" s="402"/>
      <c r="L819" s="402"/>
      <c r="M819" s="5"/>
      <c r="N819" s="5"/>
      <c r="O819" s="5"/>
    </row>
    <row r="820" spans="2:15" s="2" customFormat="1" ht="50.25" customHeight="1" x14ac:dyDescent="0.25">
      <c r="B820" s="11"/>
      <c r="C820" s="11"/>
      <c r="D820" s="11"/>
      <c r="E820" s="11"/>
      <c r="F820" s="11"/>
      <c r="H820" s="11"/>
      <c r="I820" s="5"/>
      <c r="J820" s="5"/>
      <c r="K820" s="402"/>
      <c r="L820" s="402"/>
      <c r="M820" s="5"/>
      <c r="N820" s="5"/>
      <c r="O820" s="5"/>
    </row>
    <row r="821" spans="2:15" s="2" customFormat="1" ht="50.25" customHeight="1" x14ac:dyDescent="0.25">
      <c r="B821" s="11"/>
      <c r="C821" s="11"/>
      <c r="D821" s="11"/>
      <c r="E821" s="11"/>
      <c r="F821" s="11"/>
      <c r="H821" s="11"/>
      <c r="I821" s="5"/>
      <c r="J821" s="5"/>
      <c r="K821" s="402"/>
      <c r="L821" s="402"/>
      <c r="M821" s="5"/>
      <c r="N821" s="5"/>
      <c r="O821" s="5"/>
    </row>
    <row r="822" spans="2:15" s="2" customFormat="1" ht="50.25" customHeight="1" x14ac:dyDescent="0.25">
      <c r="B822" s="11"/>
      <c r="C822" s="11"/>
      <c r="D822" s="11"/>
      <c r="E822" s="11"/>
      <c r="F822" s="11"/>
      <c r="H822" s="11"/>
      <c r="I822" s="5"/>
      <c r="J822" s="5"/>
      <c r="K822" s="402"/>
      <c r="L822" s="402"/>
      <c r="M822" s="5"/>
      <c r="N822" s="5"/>
      <c r="O822" s="5"/>
    </row>
    <row r="823" spans="2:15" s="2" customFormat="1" ht="50.25" customHeight="1" x14ac:dyDescent="0.25">
      <c r="B823" s="11"/>
      <c r="C823" s="11"/>
      <c r="D823" s="11"/>
      <c r="E823" s="11"/>
      <c r="F823" s="11"/>
      <c r="H823" s="11"/>
      <c r="I823" s="5"/>
      <c r="J823" s="5"/>
      <c r="K823" s="402"/>
      <c r="L823" s="402"/>
      <c r="M823" s="5"/>
      <c r="N823" s="5"/>
      <c r="O823" s="5"/>
    </row>
    <row r="824" spans="2:15" s="2" customFormat="1" ht="50.25" customHeight="1" x14ac:dyDescent="0.25">
      <c r="B824" s="11"/>
      <c r="C824" s="11"/>
      <c r="D824" s="11"/>
      <c r="E824" s="11"/>
      <c r="F824" s="11"/>
      <c r="H824" s="11"/>
      <c r="I824" s="5"/>
      <c r="J824" s="5"/>
      <c r="K824" s="402"/>
      <c r="L824" s="402"/>
      <c r="M824" s="5"/>
      <c r="N824" s="5"/>
      <c r="O824" s="5"/>
    </row>
    <row r="825" spans="2:15" s="2" customFormat="1" ht="50.25" customHeight="1" x14ac:dyDescent="0.25">
      <c r="B825" s="11"/>
      <c r="C825" s="11"/>
      <c r="D825" s="11"/>
      <c r="E825" s="11"/>
      <c r="F825" s="11"/>
      <c r="H825" s="11"/>
      <c r="I825" s="5"/>
      <c r="J825" s="5"/>
      <c r="K825" s="402"/>
      <c r="L825" s="402"/>
      <c r="M825" s="5"/>
      <c r="N825" s="5"/>
      <c r="O825" s="5"/>
    </row>
    <row r="826" spans="2:15" s="2" customFormat="1" ht="50.25" customHeight="1" x14ac:dyDescent="0.25">
      <c r="B826" s="11"/>
      <c r="C826" s="11"/>
      <c r="D826" s="11"/>
      <c r="E826" s="11"/>
      <c r="F826" s="11"/>
      <c r="H826" s="11"/>
      <c r="I826" s="5"/>
      <c r="J826" s="5"/>
      <c r="K826" s="402"/>
      <c r="L826" s="402"/>
      <c r="M826" s="5"/>
      <c r="N826" s="5"/>
      <c r="O826" s="5"/>
    </row>
    <row r="827" spans="2:15" s="2" customFormat="1" ht="50.25" customHeight="1" x14ac:dyDescent="0.25">
      <c r="B827" s="11"/>
      <c r="C827" s="11"/>
      <c r="D827" s="11"/>
      <c r="E827" s="11"/>
      <c r="F827" s="11"/>
      <c r="H827" s="11"/>
      <c r="I827" s="5"/>
      <c r="J827" s="5"/>
      <c r="K827" s="402"/>
      <c r="L827" s="402"/>
      <c r="M827" s="5"/>
      <c r="N827" s="5"/>
      <c r="O827" s="5"/>
    </row>
    <row r="828" spans="2:15" s="2" customFormat="1" ht="50.25" customHeight="1" x14ac:dyDescent="0.25">
      <c r="B828" s="11"/>
      <c r="C828" s="11"/>
      <c r="D828" s="11"/>
      <c r="E828" s="11"/>
      <c r="F828" s="11"/>
      <c r="H828" s="11"/>
      <c r="I828" s="5"/>
      <c r="J828" s="5"/>
      <c r="K828" s="402"/>
      <c r="L828" s="402"/>
      <c r="M828" s="5"/>
      <c r="N828" s="5"/>
      <c r="O828" s="5"/>
    </row>
    <row r="829" spans="2:15" s="2" customFormat="1" ht="50.25" customHeight="1" x14ac:dyDescent="0.25">
      <c r="B829" s="11"/>
      <c r="C829" s="11"/>
      <c r="D829" s="11"/>
      <c r="E829" s="11"/>
      <c r="F829" s="11"/>
      <c r="H829" s="11"/>
      <c r="I829" s="5"/>
      <c r="J829" s="5"/>
      <c r="K829" s="402"/>
      <c r="L829" s="402"/>
      <c r="M829" s="5"/>
      <c r="N829" s="5"/>
      <c r="O829" s="5"/>
    </row>
    <row r="830" spans="2:15" s="2" customFormat="1" ht="50.25" customHeight="1" x14ac:dyDescent="0.25">
      <c r="B830" s="11"/>
      <c r="C830" s="11"/>
      <c r="D830" s="11"/>
      <c r="E830" s="11"/>
      <c r="F830" s="11"/>
      <c r="H830" s="11"/>
      <c r="I830" s="5"/>
      <c r="J830" s="5"/>
      <c r="K830" s="402"/>
      <c r="L830" s="402"/>
      <c r="M830" s="5"/>
      <c r="N830" s="5"/>
      <c r="O830" s="5"/>
    </row>
    <row r="831" spans="2:15" s="2" customFormat="1" ht="50.25" customHeight="1" x14ac:dyDescent="0.25">
      <c r="B831" s="11"/>
      <c r="C831" s="11"/>
      <c r="D831" s="11"/>
      <c r="E831" s="11"/>
      <c r="F831" s="11"/>
      <c r="H831" s="11"/>
      <c r="I831" s="5"/>
      <c r="J831" s="5"/>
      <c r="K831" s="402"/>
      <c r="L831" s="402"/>
      <c r="M831" s="5"/>
      <c r="N831" s="5"/>
      <c r="O831" s="5"/>
    </row>
    <row r="832" spans="2:15" s="2" customFormat="1" ht="50.25" customHeight="1" x14ac:dyDescent="0.25">
      <c r="B832" s="11"/>
      <c r="C832" s="11"/>
      <c r="D832" s="11"/>
      <c r="E832" s="11"/>
      <c r="F832" s="11"/>
      <c r="H832" s="11"/>
      <c r="I832" s="5"/>
      <c r="J832" s="5"/>
      <c r="K832" s="402"/>
      <c r="L832" s="402"/>
      <c r="M832" s="5"/>
      <c r="N832" s="5"/>
      <c r="O832" s="5"/>
    </row>
    <row r="833" spans="2:15" s="2" customFormat="1" ht="50.25" customHeight="1" x14ac:dyDescent="0.25">
      <c r="B833" s="11"/>
      <c r="C833" s="11"/>
      <c r="D833" s="11"/>
      <c r="E833" s="11"/>
      <c r="F833" s="11"/>
      <c r="H833" s="11"/>
      <c r="I833" s="5"/>
      <c r="J833" s="5"/>
      <c r="K833" s="402"/>
      <c r="L833" s="402"/>
      <c r="M833" s="5"/>
      <c r="N833" s="5"/>
      <c r="O833" s="5"/>
    </row>
    <row r="834" spans="2:15" s="2" customFormat="1" ht="50.25" customHeight="1" x14ac:dyDescent="0.25">
      <c r="B834" s="11"/>
      <c r="C834" s="11"/>
      <c r="D834" s="11"/>
      <c r="E834" s="11"/>
      <c r="F834" s="11"/>
      <c r="H834" s="11"/>
      <c r="I834" s="5"/>
      <c r="J834" s="5"/>
      <c r="K834" s="402"/>
      <c r="L834" s="402"/>
      <c r="M834" s="5"/>
      <c r="N834" s="5"/>
      <c r="O834" s="5"/>
    </row>
    <row r="835" spans="2:15" s="2" customFormat="1" ht="50.25" customHeight="1" x14ac:dyDescent="0.25">
      <c r="B835" s="11"/>
      <c r="C835" s="11"/>
      <c r="D835" s="11"/>
      <c r="E835" s="11"/>
      <c r="F835" s="11"/>
      <c r="H835" s="11"/>
      <c r="I835" s="5"/>
      <c r="J835" s="5"/>
      <c r="K835" s="402"/>
      <c r="L835" s="402"/>
      <c r="M835" s="5"/>
      <c r="N835" s="5"/>
      <c r="O835" s="5"/>
    </row>
    <row r="836" spans="2:15" s="2" customFormat="1" ht="50.25" customHeight="1" x14ac:dyDescent="0.25">
      <c r="B836" s="11"/>
      <c r="C836" s="11"/>
      <c r="D836" s="11"/>
      <c r="E836" s="11"/>
      <c r="F836" s="11"/>
      <c r="H836" s="11"/>
      <c r="I836" s="5"/>
      <c r="J836" s="5"/>
      <c r="K836" s="402"/>
      <c r="L836" s="402"/>
      <c r="M836" s="5"/>
      <c r="N836" s="5"/>
      <c r="O836" s="5"/>
    </row>
    <row r="837" spans="2:15" s="2" customFormat="1" ht="50.25" customHeight="1" x14ac:dyDescent="0.25">
      <c r="B837" s="11"/>
      <c r="C837" s="11"/>
      <c r="D837" s="11"/>
      <c r="E837" s="11"/>
      <c r="F837" s="11"/>
      <c r="H837" s="11"/>
      <c r="I837" s="5"/>
      <c r="J837" s="5"/>
      <c r="K837" s="402"/>
      <c r="L837" s="402"/>
      <c r="M837" s="5"/>
      <c r="N837" s="5"/>
      <c r="O837" s="5"/>
    </row>
    <row r="838" spans="2:15" s="2" customFormat="1" ht="50.25" customHeight="1" x14ac:dyDescent="0.25">
      <c r="B838" s="11"/>
      <c r="C838" s="11"/>
      <c r="D838" s="11"/>
      <c r="E838" s="11"/>
      <c r="F838" s="11"/>
      <c r="H838" s="11"/>
      <c r="I838" s="5"/>
      <c r="J838" s="5"/>
      <c r="K838" s="402"/>
      <c r="L838" s="402"/>
      <c r="M838" s="5"/>
      <c r="N838" s="5"/>
      <c r="O838" s="5"/>
    </row>
    <row r="839" spans="2:15" s="2" customFormat="1" ht="50.25" customHeight="1" x14ac:dyDescent="0.25">
      <c r="B839" s="11"/>
      <c r="C839" s="11"/>
      <c r="D839" s="11"/>
      <c r="E839" s="11"/>
      <c r="F839" s="11"/>
      <c r="H839" s="11"/>
      <c r="I839" s="5"/>
      <c r="J839" s="5"/>
      <c r="K839" s="402"/>
      <c r="L839" s="402"/>
      <c r="M839" s="5"/>
      <c r="N839" s="5"/>
      <c r="O839" s="5"/>
    </row>
    <row r="840" spans="2:15" s="2" customFormat="1" ht="50.25" customHeight="1" x14ac:dyDescent="0.25">
      <c r="B840" s="11"/>
      <c r="C840" s="11"/>
      <c r="D840" s="11"/>
      <c r="E840" s="11"/>
      <c r="F840" s="11"/>
      <c r="H840" s="11"/>
      <c r="I840" s="5"/>
      <c r="J840" s="5"/>
      <c r="K840" s="402"/>
      <c r="L840" s="402"/>
      <c r="M840" s="5"/>
      <c r="N840" s="5"/>
      <c r="O840" s="5"/>
    </row>
    <row r="841" spans="2:15" s="2" customFormat="1" ht="50.25" customHeight="1" x14ac:dyDescent="0.25">
      <c r="B841" s="11"/>
      <c r="C841" s="11"/>
      <c r="D841" s="11"/>
      <c r="E841" s="11"/>
      <c r="F841" s="11"/>
      <c r="H841" s="11"/>
      <c r="I841" s="5"/>
      <c r="J841" s="5"/>
      <c r="K841" s="402"/>
      <c r="L841" s="402"/>
      <c r="M841" s="5"/>
      <c r="N841" s="5"/>
      <c r="O841" s="5"/>
    </row>
    <row r="842" spans="2:15" s="2" customFormat="1" ht="50.25" customHeight="1" x14ac:dyDescent="0.25">
      <c r="B842" s="11"/>
      <c r="C842" s="11"/>
      <c r="D842" s="11"/>
      <c r="E842" s="11"/>
      <c r="F842" s="11"/>
      <c r="H842" s="11"/>
      <c r="I842" s="5"/>
      <c r="J842" s="5"/>
      <c r="K842" s="402"/>
      <c r="L842" s="402"/>
      <c r="M842" s="5"/>
      <c r="N842" s="5"/>
      <c r="O842" s="5"/>
    </row>
    <row r="843" spans="2:15" s="2" customFormat="1" ht="50.25" customHeight="1" x14ac:dyDescent="0.25">
      <c r="B843" s="11"/>
      <c r="C843" s="11"/>
      <c r="D843" s="11"/>
      <c r="E843" s="11"/>
      <c r="F843" s="11"/>
      <c r="H843" s="11"/>
      <c r="I843" s="5"/>
      <c r="J843" s="5"/>
      <c r="K843" s="402"/>
      <c r="L843" s="402"/>
      <c r="M843" s="5"/>
      <c r="N843" s="5"/>
      <c r="O843" s="5"/>
    </row>
    <row r="844" spans="2:15" s="2" customFormat="1" ht="50.25" customHeight="1" x14ac:dyDescent="0.25">
      <c r="B844" s="11"/>
      <c r="C844" s="11"/>
      <c r="D844" s="11"/>
      <c r="E844" s="11"/>
      <c r="F844" s="11"/>
      <c r="H844" s="11"/>
      <c r="I844" s="5"/>
      <c r="J844" s="5"/>
      <c r="K844" s="402"/>
      <c r="L844" s="402"/>
      <c r="M844" s="5"/>
      <c r="N844" s="5"/>
      <c r="O844" s="5"/>
    </row>
    <row r="845" spans="2:15" s="2" customFormat="1" ht="50.25" customHeight="1" x14ac:dyDescent="0.25">
      <c r="B845" s="11"/>
      <c r="C845" s="11"/>
      <c r="D845" s="11"/>
      <c r="E845" s="11"/>
      <c r="F845" s="11"/>
      <c r="H845" s="11"/>
      <c r="I845" s="5"/>
      <c r="J845" s="5"/>
      <c r="K845" s="402"/>
      <c r="L845" s="402"/>
      <c r="M845" s="5"/>
      <c r="N845" s="5"/>
      <c r="O845" s="5"/>
    </row>
    <row r="846" spans="2:15" s="2" customFormat="1" ht="50.25" customHeight="1" x14ac:dyDescent="0.25">
      <c r="B846" s="11"/>
      <c r="C846" s="11"/>
      <c r="D846" s="11"/>
      <c r="E846" s="11"/>
      <c r="F846" s="11"/>
      <c r="H846" s="11"/>
      <c r="I846" s="5"/>
      <c r="J846" s="5"/>
      <c r="K846" s="402"/>
      <c r="L846" s="402"/>
      <c r="M846" s="5"/>
      <c r="N846" s="5"/>
      <c r="O846" s="5"/>
    </row>
    <row r="847" spans="2:15" s="2" customFormat="1" ht="50.25" customHeight="1" x14ac:dyDescent="0.25">
      <c r="B847" s="11"/>
      <c r="C847" s="11"/>
      <c r="D847" s="11"/>
      <c r="E847" s="11"/>
      <c r="F847" s="11"/>
      <c r="H847" s="11"/>
      <c r="I847" s="5"/>
      <c r="J847" s="5"/>
      <c r="K847" s="402"/>
      <c r="L847" s="402"/>
      <c r="M847" s="5"/>
      <c r="N847" s="5"/>
      <c r="O847" s="5"/>
    </row>
    <row r="848" spans="2:15" s="2" customFormat="1" ht="50.25" customHeight="1" x14ac:dyDescent="0.25">
      <c r="B848" s="11"/>
      <c r="C848" s="11"/>
      <c r="D848" s="11"/>
      <c r="E848" s="11"/>
      <c r="F848" s="11"/>
      <c r="H848" s="11"/>
      <c r="I848" s="5"/>
      <c r="J848" s="5"/>
      <c r="K848" s="402"/>
      <c r="L848" s="402"/>
      <c r="M848" s="5"/>
      <c r="N848" s="5"/>
      <c r="O848" s="5"/>
    </row>
    <row r="849" spans="2:15" s="2" customFormat="1" ht="50.25" customHeight="1" x14ac:dyDescent="0.25">
      <c r="B849" s="11"/>
      <c r="C849" s="11"/>
      <c r="D849" s="11"/>
      <c r="E849" s="11"/>
      <c r="F849" s="11"/>
      <c r="H849" s="11"/>
      <c r="I849" s="5"/>
      <c r="J849" s="5"/>
      <c r="K849" s="402"/>
      <c r="L849" s="402"/>
      <c r="M849" s="5"/>
      <c r="N849" s="5"/>
      <c r="O849" s="5"/>
    </row>
    <row r="850" spans="2:15" s="2" customFormat="1" ht="50.25" customHeight="1" x14ac:dyDescent="0.25">
      <c r="B850" s="11"/>
      <c r="C850" s="11"/>
      <c r="D850" s="11"/>
      <c r="E850" s="11"/>
      <c r="F850" s="11"/>
      <c r="H850" s="11"/>
      <c r="I850" s="5"/>
      <c r="J850" s="5"/>
      <c r="K850" s="402"/>
      <c r="L850" s="402"/>
      <c r="M850" s="5"/>
      <c r="N850" s="5"/>
      <c r="O850" s="5"/>
    </row>
    <row r="851" spans="2:15" s="2" customFormat="1" ht="50.25" customHeight="1" x14ac:dyDescent="0.25">
      <c r="B851" s="11"/>
      <c r="C851" s="11"/>
      <c r="D851" s="11"/>
      <c r="E851" s="11"/>
      <c r="F851" s="11"/>
      <c r="H851" s="11"/>
      <c r="I851" s="5"/>
      <c r="J851" s="5"/>
      <c r="K851" s="402"/>
      <c r="L851" s="402"/>
      <c r="M851" s="5"/>
      <c r="N851" s="5"/>
      <c r="O851" s="5"/>
    </row>
    <row r="852" spans="2:15" s="2" customFormat="1" ht="50.25" customHeight="1" x14ac:dyDescent="0.25">
      <c r="B852" s="11"/>
      <c r="C852" s="11"/>
      <c r="D852" s="11"/>
      <c r="E852" s="11"/>
      <c r="F852" s="11"/>
      <c r="H852" s="11"/>
      <c r="I852" s="5"/>
      <c r="J852" s="5"/>
      <c r="K852" s="402"/>
      <c r="L852" s="402"/>
      <c r="M852" s="5"/>
      <c r="N852" s="5"/>
      <c r="O852" s="5"/>
    </row>
    <row r="853" spans="2:15" s="2" customFormat="1" ht="50.25" customHeight="1" x14ac:dyDescent="0.25">
      <c r="B853" s="11"/>
      <c r="C853" s="11"/>
      <c r="D853" s="11"/>
      <c r="E853" s="11"/>
      <c r="F853" s="11"/>
      <c r="H853" s="11"/>
      <c r="I853" s="5"/>
      <c r="J853" s="5"/>
      <c r="K853" s="402"/>
      <c r="L853" s="402"/>
      <c r="M853" s="5"/>
      <c r="N853" s="5"/>
      <c r="O853" s="5"/>
    </row>
    <row r="854" spans="2:15" s="2" customFormat="1" ht="50.25" customHeight="1" x14ac:dyDescent="0.25">
      <c r="B854" s="11"/>
      <c r="C854" s="11"/>
      <c r="D854" s="11"/>
      <c r="E854" s="11"/>
      <c r="F854" s="11"/>
      <c r="H854" s="11"/>
      <c r="I854" s="5"/>
      <c r="J854" s="5"/>
      <c r="K854" s="402"/>
      <c r="L854" s="402"/>
      <c r="M854" s="5"/>
      <c r="N854" s="5"/>
      <c r="O854" s="5"/>
    </row>
    <row r="855" spans="2:15" s="2" customFormat="1" ht="50.25" customHeight="1" x14ac:dyDescent="0.25">
      <c r="B855" s="11"/>
      <c r="C855" s="11"/>
      <c r="D855" s="11"/>
      <c r="E855" s="11"/>
      <c r="F855" s="11"/>
      <c r="H855" s="11"/>
      <c r="I855" s="5"/>
      <c r="J855" s="5"/>
      <c r="K855" s="402"/>
      <c r="L855" s="402"/>
      <c r="M855" s="5"/>
      <c r="N855" s="5"/>
      <c r="O855" s="5"/>
    </row>
    <row r="856" spans="2:15" s="2" customFormat="1" ht="50.25" customHeight="1" x14ac:dyDescent="0.25">
      <c r="B856" s="11"/>
      <c r="C856" s="11"/>
      <c r="D856" s="11"/>
      <c r="E856" s="11"/>
      <c r="F856" s="11"/>
      <c r="H856" s="11"/>
      <c r="I856" s="5"/>
      <c r="J856" s="5"/>
      <c r="K856" s="402"/>
      <c r="L856" s="402"/>
      <c r="M856" s="5"/>
      <c r="N856" s="5"/>
      <c r="O856" s="5"/>
    </row>
    <row r="857" spans="2:15" s="2" customFormat="1" ht="50.25" customHeight="1" x14ac:dyDescent="0.25">
      <c r="B857" s="11"/>
      <c r="C857" s="11"/>
      <c r="D857" s="11"/>
      <c r="E857" s="11"/>
      <c r="F857" s="11"/>
      <c r="H857" s="11"/>
      <c r="I857" s="5"/>
      <c r="J857" s="5"/>
      <c r="K857" s="402"/>
      <c r="L857" s="402"/>
      <c r="M857" s="5"/>
      <c r="N857" s="5"/>
      <c r="O857" s="5"/>
    </row>
    <row r="858" spans="2:15" s="2" customFormat="1" ht="50.25" customHeight="1" x14ac:dyDescent="0.25">
      <c r="B858" s="11"/>
      <c r="C858" s="11"/>
      <c r="D858" s="11"/>
      <c r="E858" s="11"/>
      <c r="F858" s="11"/>
      <c r="H858" s="11"/>
      <c r="I858" s="5"/>
      <c r="J858" s="5"/>
      <c r="K858" s="402"/>
      <c r="L858" s="402"/>
      <c r="M858" s="5"/>
      <c r="N858" s="5"/>
      <c r="O858" s="5"/>
    </row>
    <row r="859" spans="2:15" s="2" customFormat="1" ht="50.25" customHeight="1" x14ac:dyDescent="0.25">
      <c r="B859" s="11"/>
      <c r="C859" s="11"/>
      <c r="D859" s="11"/>
      <c r="E859" s="11"/>
      <c r="F859" s="11"/>
      <c r="H859" s="11"/>
      <c r="I859" s="5"/>
      <c r="J859" s="5"/>
      <c r="K859" s="402"/>
      <c r="L859" s="402"/>
      <c r="M859" s="5"/>
      <c r="N859" s="5"/>
      <c r="O859" s="5"/>
    </row>
    <row r="860" spans="2:15" s="2" customFormat="1" ht="50.25" customHeight="1" x14ac:dyDescent="0.25">
      <c r="B860" s="11"/>
      <c r="C860" s="11"/>
      <c r="D860" s="11"/>
      <c r="E860" s="11"/>
      <c r="F860" s="11"/>
      <c r="H860" s="11"/>
      <c r="I860" s="5"/>
      <c r="J860" s="5"/>
      <c r="K860" s="402"/>
      <c r="L860" s="402"/>
      <c r="M860" s="5"/>
      <c r="N860" s="5"/>
      <c r="O860" s="5"/>
    </row>
    <row r="861" spans="2:15" s="2" customFormat="1" ht="50.25" customHeight="1" x14ac:dyDescent="0.25">
      <c r="B861" s="11"/>
      <c r="C861" s="11"/>
      <c r="D861" s="11"/>
      <c r="E861" s="11"/>
      <c r="F861" s="11"/>
      <c r="H861" s="11"/>
      <c r="I861" s="5"/>
      <c r="J861" s="5"/>
      <c r="K861" s="402"/>
      <c r="L861" s="402"/>
      <c r="M861" s="5"/>
      <c r="N861" s="5"/>
      <c r="O861" s="5"/>
    </row>
    <row r="862" spans="2:15" s="2" customFormat="1" ht="50.25" customHeight="1" x14ac:dyDescent="0.25">
      <c r="B862" s="11"/>
      <c r="C862" s="11"/>
      <c r="D862" s="11"/>
      <c r="E862" s="11"/>
      <c r="F862" s="11"/>
      <c r="H862" s="11"/>
      <c r="I862" s="5"/>
      <c r="J862" s="5"/>
      <c r="K862" s="402"/>
      <c r="L862" s="402"/>
      <c r="M862" s="5"/>
      <c r="N862" s="5"/>
      <c r="O862" s="5"/>
    </row>
    <row r="863" spans="2:15" s="2" customFormat="1" ht="50.25" customHeight="1" x14ac:dyDescent="0.25">
      <c r="B863" s="11"/>
      <c r="C863" s="11"/>
      <c r="D863" s="11"/>
      <c r="E863" s="11"/>
      <c r="F863" s="11"/>
      <c r="H863" s="11"/>
      <c r="I863" s="5"/>
      <c r="J863" s="5"/>
      <c r="K863" s="402"/>
      <c r="L863" s="402"/>
      <c r="M863" s="5"/>
      <c r="N863" s="5"/>
      <c r="O863" s="5"/>
    </row>
    <row r="864" spans="2:15" s="2" customFormat="1" ht="50.25" customHeight="1" x14ac:dyDescent="0.25">
      <c r="B864" s="11"/>
      <c r="C864" s="11"/>
      <c r="D864" s="11"/>
      <c r="E864" s="11"/>
      <c r="F864" s="11"/>
      <c r="H864" s="11"/>
      <c r="I864" s="5"/>
      <c r="J864" s="5"/>
      <c r="K864" s="402"/>
      <c r="L864" s="402"/>
      <c r="M864" s="5"/>
      <c r="N864" s="5"/>
      <c r="O864" s="5"/>
    </row>
    <row r="865" spans="2:15" s="2" customFormat="1" ht="50.25" customHeight="1" x14ac:dyDescent="0.25">
      <c r="B865" s="11"/>
      <c r="C865" s="11"/>
      <c r="D865" s="11"/>
      <c r="E865" s="11"/>
      <c r="F865" s="11"/>
      <c r="H865" s="11"/>
      <c r="I865" s="5"/>
      <c r="J865" s="5"/>
      <c r="K865" s="402"/>
      <c r="L865" s="402"/>
      <c r="M865" s="5"/>
      <c r="N865" s="5"/>
      <c r="O865" s="5"/>
    </row>
    <row r="866" spans="2:15" s="2" customFormat="1" ht="50.25" customHeight="1" x14ac:dyDescent="0.25">
      <c r="B866" s="11"/>
      <c r="C866" s="11"/>
      <c r="D866" s="11"/>
      <c r="E866" s="11"/>
      <c r="F866" s="11"/>
      <c r="H866" s="11"/>
      <c r="I866" s="5"/>
      <c r="J866" s="5"/>
      <c r="K866" s="402"/>
      <c r="L866" s="402"/>
      <c r="M866" s="5"/>
      <c r="N866" s="5"/>
      <c r="O866" s="5"/>
    </row>
    <row r="867" spans="2:15" s="2" customFormat="1" ht="50.25" customHeight="1" x14ac:dyDescent="0.25">
      <c r="B867" s="11"/>
      <c r="C867" s="11"/>
      <c r="D867" s="11"/>
      <c r="E867" s="11"/>
      <c r="F867" s="11"/>
      <c r="H867" s="11"/>
      <c r="I867" s="5"/>
      <c r="J867" s="5"/>
      <c r="K867" s="402"/>
      <c r="L867" s="402"/>
      <c r="M867" s="5"/>
      <c r="N867" s="5"/>
      <c r="O867" s="5"/>
    </row>
    <row r="868" spans="2:15" s="2" customFormat="1" ht="50.25" customHeight="1" x14ac:dyDescent="0.25">
      <c r="B868" s="11"/>
      <c r="C868" s="11"/>
      <c r="D868" s="11"/>
      <c r="E868" s="11"/>
      <c r="F868" s="11"/>
      <c r="H868" s="11"/>
      <c r="I868" s="5"/>
      <c r="J868" s="5"/>
      <c r="K868" s="402"/>
      <c r="L868" s="402"/>
      <c r="M868" s="5"/>
      <c r="N868" s="5"/>
      <c r="O868" s="5"/>
    </row>
    <row r="869" spans="2:15" s="2" customFormat="1" ht="50.25" customHeight="1" x14ac:dyDescent="0.25">
      <c r="B869" s="11"/>
      <c r="C869" s="11"/>
      <c r="D869" s="11"/>
      <c r="E869" s="11"/>
      <c r="F869" s="11"/>
      <c r="H869" s="11"/>
      <c r="I869" s="5"/>
      <c r="J869" s="5"/>
      <c r="K869" s="402"/>
      <c r="L869" s="402"/>
      <c r="M869" s="5"/>
      <c r="N869" s="5"/>
      <c r="O869" s="5"/>
    </row>
    <row r="870" spans="2:15" s="2" customFormat="1" ht="50.25" customHeight="1" x14ac:dyDescent="0.25">
      <c r="B870" s="11"/>
      <c r="C870" s="11"/>
      <c r="D870" s="11"/>
      <c r="E870" s="11"/>
      <c r="F870" s="11"/>
      <c r="H870" s="11"/>
      <c r="I870" s="5"/>
      <c r="J870" s="5"/>
      <c r="K870" s="402"/>
      <c r="L870" s="402"/>
      <c r="M870" s="5"/>
      <c r="N870" s="5"/>
      <c r="O870" s="5"/>
    </row>
    <row r="871" spans="2:15" s="2" customFormat="1" ht="50.25" customHeight="1" x14ac:dyDescent="0.25">
      <c r="B871" s="11"/>
      <c r="C871" s="11"/>
      <c r="D871" s="11"/>
      <c r="E871" s="11"/>
      <c r="F871" s="11"/>
      <c r="H871" s="11"/>
      <c r="I871" s="5"/>
      <c r="J871" s="5"/>
      <c r="K871" s="402"/>
      <c r="L871" s="402"/>
      <c r="M871" s="5"/>
      <c r="N871" s="5"/>
      <c r="O871" s="5"/>
    </row>
    <row r="872" spans="2:15" s="2" customFormat="1" ht="50.25" customHeight="1" x14ac:dyDescent="0.25">
      <c r="B872" s="11"/>
      <c r="C872" s="11"/>
      <c r="D872" s="11"/>
      <c r="E872" s="11"/>
      <c r="F872" s="11"/>
      <c r="H872" s="11"/>
      <c r="I872" s="5"/>
      <c r="J872" s="5"/>
      <c r="K872" s="402"/>
      <c r="L872" s="402"/>
      <c r="M872" s="5"/>
      <c r="N872" s="5"/>
      <c r="O872" s="5"/>
    </row>
    <row r="873" spans="2:15" s="2" customFormat="1" ht="50.25" customHeight="1" x14ac:dyDescent="0.25">
      <c r="B873" s="11"/>
      <c r="C873" s="11"/>
      <c r="D873" s="11"/>
      <c r="E873" s="11"/>
      <c r="F873" s="11"/>
      <c r="H873" s="11"/>
      <c r="I873" s="5"/>
      <c r="J873" s="5"/>
      <c r="K873" s="402"/>
      <c r="L873" s="402"/>
      <c r="M873" s="5"/>
      <c r="N873" s="5"/>
      <c r="O873" s="5"/>
    </row>
    <row r="874" spans="2:15" s="2" customFormat="1" ht="50.25" customHeight="1" x14ac:dyDescent="0.25">
      <c r="B874" s="11"/>
      <c r="C874" s="11"/>
      <c r="D874" s="11"/>
      <c r="E874" s="11"/>
      <c r="F874" s="11"/>
      <c r="H874" s="11"/>
      <c r="I874" s="5"/>
      <c r="J874" s="5"/>
      <c r="K874" s="402"/>
      <c r="L874" s="402"/>
      <c r="M874" s="5"/>
      <c r="N874" s="5"/>
      <c r="O874" s="5"/>
    </row>
    <row r="875" spans="2:15" s="2" customFormat="1" ht="50.25" customHeight="1" x14ac:dyDescent="0.25">
      <c r="B875" s="11"/>
      <c r="C875" s="11"/>
      <c r="D875" s="11"/>
      <c r="E875" s="11"/>
      <c r="F875" s="11"/>
      <c r="H875" s="11"/>
      <c r="I875" s="5"/>
      <c r="J875" s="5"/>
      <c r="K875" s="402"/>
      <c r="L875" s="402"/>
      <c r="M875" s="5"/>
      <c r="N875" s="5"/>
      <c r="O875" s="5"/>
    </row>
    <row r="876" spans="2:15" s="2" customFormat="1" ht="50.25" customHeight="1" x14ac:dyDescent="0.25">
      <c r="B876" s="11"/>
      <c r="C876" s="11"/>
      <c r="D876" s="11"/>
      <c r="E876" s="11"/>
      <c r="F876" s="11"/>
      <c r="H876" s="11"/>
      <c r="I876" s="5"/>
      <c r="J876" s="5"/>
      <c r="K876" s="402"/>
      <c r="L876" s="402"/>
      <c r="M876" s="5"/>
      <c r="N876" s="5"/>
      <c r="O876" s="5"/>
    </row>
    <row r="877" spans="2:15" s="2" customFormat="1" ht="50.25" customHeight="1" x14ac:dyDescent="0.25">
      <c r="B877" s="11"/>
      <c r="C877" s="11"/>
      <c r="D877" s="11"/>
      <c r="E877" s="11"/>
      <c r="F877" s="11"/>
      <c r="H877" s="11"/>
      <c r="I877" s="5"/>
      <c r="J877" s="5"/>
      <c r="K877" s="402"/>
      <c r="L877" s="402"/>
      <c r="M877" s="5"/>
      <c r="N877" s="5"/>
      <c r="O877" s="5"/>
    </row>
    <row r="878" spans="2:15" s="2" customFormat="1" ht="50.25" customHeight="1" x14ac:dyDescent="0.25">
      <c r="B878" s="11"/>
      <c r="C878" s="11"/>
      <c r="D878" s="11"/>
      <c r="E878" s="11"/>
      <c r="F878" s="11"/>
      <c r="H878" s="11"/>
      <c r="I878" s="5"/>
      <c r="J878" s="5"/>
      <c r="K878" s="402"/>
      <c r="L878" s="402"/>
      <c r="M878" s="5"/>
      <c r="N878" s="5"/>
      <c r="O878" s="5"/>
    </row>
    <row r="879" spans="2:15" s="2" customFormat="1" ht="50.25" customHeight="1" x14ac:dyDescent="0.25">
      <c r="B879" s="11"/>
      <c r="C879" s="11"/>
      <c r="D879" s="11"/>
      <c r="E879" s="11"/>
      <c r="F879" s="11"/>
      <c r="H879" s="11"/>
      <c r="I879" s="5"/>
      <c r="J879" s="5"/>
      <c r="K879" s="402"/>
      <c r="L879" s="402"/>
      <c r="M879" s="5"/>
      <c r="N879" s="5"/>
      <c r="O879" s="5"/>
    </row>
    <row r="880" spans="2:15" s="2" customFormat="1" ht="50.25" customHeight="1" x14ac:dyDescent="0.25">
      <c r="B880" s="11"/>
      <c r="C880" s="11"/>
      <c r="D880" s="11"/>
      <c r="E880" s="11"/>
      <c r="F880" s="11"/>
      <c r="H880" s="11"/>
      <c r="I880" s="5"/>
      <c r="J880" s="5"/>
      <c r="K880" s="402"/>
      <c r="L880" s="402"/>
      <c r="M880" s="5"/>
      <c r="N880" s="5"/>
      <c r="O880" s="5"/>
    </row>
    <row r="881" spans="2:15" s="2" customFormat="1" ht="50.25" customHeight="1" x14ac:dyDescent="0.25">
      <c r="B881" s="11"/>
      <c r="C881" s="11"/>
      <c r="D881" s="11"/>
      <c r="E881" s="11"/>
      <c r="F881" s="11"/>
      <c r="H881" s="11"/>
      <c r="I881" s="5"/>
      <c r="J881" s="5"/>
      <c r="K881" s="402"/>
      <c r="L881" s="402"/>
      <c r="M881" s="5"/>
      <c r="N881" s="5"/>
      <c r="O881" s="5"/>
    </row>
    <row r="882" spans="2:15" s="2" customFormat="1" ht="50.25" customHeight="1" x14ac:dyDescent="0.25">
      <c r="B882" s="11"/>
      <c r="C882" s="11"/>
      <c r="D882" s="11"/>
      <c r="E882" s="11"/>
      <c r="F882" s="11"/>
      <c r="H882" s="11"/>
      <c r="I882" s="5"/>
      <c r="J882" s="5"/>
      <c r="K882" s="402"/>
      <c r="L882" s="402"/>
      <c r="M882" s="5"/>
      <c r="N882" s="5"/>
      <c r="O882" s="5"/>
    </row>
    <row r="883" spans="2:15" s="2" customFormat="1" ht="50.25" customHeight="1" x14ac:dyDescent="0.25">
      <c r="B883" s="11"/>
      <c r="C883" s="11"/>
      <c r="D883" s="11"/>
      <c r="E883" s="11"/>
      <c r="F883" s="11"/>
      <c r="H883" s="11"/>
      <c r="I883" s="5"/>
      <c r="J883" s="5"/>
      <c r="K883" s="402"/>
      <c r="L883" s="402"/>
      <c r="M883" s="5"/>
      <c r="N883" s="5"/>
      <c r="O883" s="5"/>
    </row>
    <row r="884" spans="2:15" s="2" customFormat="1" ht="50.25" customHeight="1" x14ac:dyDescent="0.25">
      <c r="B884" s="11"/>
      <c r="C884" s="11"/>
      <c r="D884" s="11"/>
      <c r="E884" s="11"/>
      <c r="F884" s="11"/>
      <c r="H884" s="11"/>
      <c r="I884" s="5"/>
      <c r="J884" s="5"/>
      <c r="K884" s="402"/>
      <c r="L884" s="402"/>
      <c r="M884" s="5"/>
      <c r="N884" s="5"/>
      <c r="O884" s="5"/>
    </row>
    <row r="885" spans="2:15" s="2" customFormat="1" ht="50.25" customHeight="1" x14ac:dyDescent="0.25">
      <c r="B885" s="11"/>
      <c r="C885" s="11"/>
      <c r="D885" s="11"/>
      <c r="E885" s="11"/>
      <c r="F885" s="11"/>
      <c r="H885" s="11"/>
      <c r="I885" s="5"/>
      <c r="J885" s="5"/>
      <c r="K885" s="402"/>
      <c r="L885" s="402"/>
      <c r="M885" s="5"/>
      <c r="N885" s="5"/>
      <c r="O885" s="5"/>
    </row>
    <row r="886" spans="2:15" s="2" customFormat="1" ht="50.25" customHeight="1" x14ac:dyDescent="0.25">
      <c r="B886" s="11"/>
      <c r="C886" s="11"/>
      <c r="D886" s="11"/>
      <c r="E886" s="11"/>
      <c r="F886" s="11"/>
      <c r="H886" s="11"/>
      <c r="I886" s="5"/>
      <c r="J886" s="5"/>
      <c r="K886" s="402"/>
      <c r="L886" s="402"/>
      <c r="M886" s="5"/>
      <c r="N886" s="5"/>
      <c r="O886" s="5"/>
    </row>
    <row r="887" spans="2:15" s="2" customFormat="1" ht="50.25" customHeight="1" x14ac:dyDescent="0.25">
      <c r="B887" s="11"/>
      <c r="C887" s="11"/>
      <c r="D887" s="11"/>
      <c r="E887" s="11"/>
      <c r="F887" s="11"/>
      <c r="H887" s="11"/>
      <c r="I887" s="5"/>
      <c r="J887" s="5"/>
      <c r="K887" s="402"/>
      <c r="L887" s="402"/>
      <c r="M887" s="5"/>
      <c r="N887" s="5"/>
      <c r="O887" s="5"/>
    </row>
    <row r="888" spans="2:15" s="2" customFormat="1" ht="50.25" customHeight="1" x14ac:dyDescent="0.25">
      <c r="B888" s="11"/>
      <c r="C888" s="11"/>
      <c r="D888" s="11"/>
      <c r="E888" s="11"/>
      <c r="F888" s="11"/>
      <c r="H888" s="11"/>
      <c r="I888" s="5"/>
      <c r="J888" s="5"/>
      <c r="K888" s="402"/>
      <c r="L888" s="402"/>
      <c r="M888" s="5"/>
      <c r="N888" s="5"/>
      <c r="O888" s="5"/>
    </row>
    <row r="889" spans="2:15" s="2" customFormat="1" ht="50.25" customHeight="1" x14ac:dyDescent="0.25">
      <c r="B889" s="11"/>
      <c r="C889" s="11"/>
      <c r="D889" s="11"/>
      <c r="E889" s="11"/>
      <c r="F889" s="11"/>
      <c r="H889" s="11"/>
      <c r="I889" s="5"/>
      <c r="J889" s="5"/>
      <c r="K889" s="402"/>
      <c r="L889" s="402"/>
      <c r="M889" s="5"/>
      <c r="N889" s="5"/>
      <c r="O889" s="5"/>
    </row>
    <row r="890" spans="2:15" s="2" customFormat="1" ht="50.25" customHeight="1" x14ac:dyDescent="0.25">
      <c r="B890" s="11"/>
      <c r="C890" s="11"/>
      <c r="D890" s="11"/>
      <c r="E890" s="11"/>
      <c r="F890" s="11"/>
      <c r="H890" s="11"/>
      <c r="I890" s="5"/>
      <c r="J890" s="5"/>
      <c r="K890" s="402"/>
      <c r="L890" s="402"/>
      <c r="M890" s="5"/>
      <c r="N890" s="5"/>
      <c r="O890" s="5"/>
    </row>
    <row r="891" spans="2:15" s="2" customFormat="1" ht="50.25" customHeight="1" x14ac:dyDescent="0.25">
      <c r="B891" s="11"/>
      <c r="C891" s="11"/>
      <c r="D891" s="11"/>
      <c r="E891" s="11"/>
      <c r="F891" s="11"/>
      <c r="H891" s="11"/>
      <c r="I891" s="5"/>
      <c r="J891" s="5"/>
      <c r="K891" s="402"/>
      <c r="L891" s="402"/>
      <c r="M891" s="5"/>
      <c r="N891" s="5"/>
      <c r="O891" s="5"/>
    </row>
    <row r="892" spans="2:15" s="2" customFormat="1" ht="50.25" customHeight="1" x14ac:dyDescent="0.25">
      <c r="B892" s="11"/>
      <c r="C892" s="11"/>
      <c r="D892" s="11"/>
      <c r="E892" s="11"/>
      <c r="F892" s="11"/>
      <c r="H892" s="11"/>
      <c r="I892" s="5"/>
      <c r="J892" s="5"/>
      <c r="K892" s="402"/>
      <c r="L892" s="402"/>
      <c r="M892" s="5"/>
      <c r="N892" s="5"/>
      <c r="O892" s="5"/>
    </row>
    <row r="893" spans="2:15" s="2" customFormat="1" ht="50.25" customHeight="1" x14ac:dyDescent="0.25">
      <c r="B893" s="11"/>
      <c r="C893" s="11"/>
      <c r="D893" s="11"/>
      <c r="E893" s="11"/>
      <c r="F893" s="11"/>
      <c r="H893" s="11"/>
      <c r="I893" s="5"/>
      <c r="J893" s="5"/>
      <c r="K893" s="402"/>
      <c r="L893" s="402"/>
      <c r="M893" s="5"/>
      <c r="N893" s="5"/>
      <c r="O893" s="5"/>
    </row>
    <row r="894" spans="2:15" s="2" customFormat="1" ht="50.25" customHeight="1" x14ac:dyDescent="0.25">
      <c r="B894" s="11"/>
      <c r="C894" s="11"/>
      <c r="D894" s="11"/>
      <c r="E894" s="11"/>
      <c r="F894" s="11"/>
      <c r="H894" s="11"/>
      <c r="I894" s="5"/>
      <c r="J894" s="5"/>
      <c r="K894" s="402"/>
      <c r="L894" s="402"/>
      <c r="M894" s="5"/>
      <c r="N894" s="5"/>
      <c r="O894" s="5"/>
    </row>
    <row r="895" spans="2:15" s="2" customFormat="1" ht="50.25" customHeight="1" x14ac:dyDescent="0.25">
      <c r="B895" s="11"/>
      <c r="C895" s="11"/>
      <c r="D895" s="11"/>
      <c r="E895" s="11"/>
      <c r="F895" s="11"/>
      <c r="H895" s="11"/>
      <c r="I895" s="5"/>
      <c r="J895" s="5"/>
      <c r="K895" s="402"/>
      <c r="L895" s="402"/>
      <c r="M895" s="5"/>
      <c r="N895" s="5"/>
      <c r="O895" s="5"/>
    </row>
    <row r="896" spans="2:15" s="2" customFormat="1" ht="50.25" customHeight="1" x14ac:dyDescent="0.25">
      <c r="B896" s="11"/>
      <c r="C896" s="11"/>
      <c r="D896" s="11"/>
      <c r="E896" s="11"/>
      <c r="F896" s="11"/>
      <c r="H896" s="11"/>
      <c r="I896" s="5"/>
      <c r="J896" s="5"/>
      <c r="K896" s="402"/>
      <c r="L896" s="402"/>
      <c r="M896" s="5"/>
      <c r="N896" s="5"/>
      <c r="O896" s="5"/>
    </row>
    <row r="897" spans="2:15" s="2" customFormat="1" ht="50.25" customHeight="1" x14ac:dyDescent="0.25">
      <c r="B897" s="11"/>
      <c r="C897" s="11"/>
      <c r="D897" s="11"/>
      <c r="E897" s="11"/>
      <c r="F897" s="11"/>
      <c r="H897" s="11"/>
      <c r="I897" s="5"/>
      <c r="J897" s="5"/>
      <c r="K897" s="402"/>
      <c r="L897" s="402"/>
      <c r="M897" s="5"/>
      <c r="N897" s="5"/>
      <c r="O897" s="5"/>
    </row>
    <row r="898" spans="2:15" s="2" customFormat="1" ht="50.25" customHeight="1" x14ac:dyDescent="0.25">
      <c r="B898" s="11"/>
      <c r="C898" s="11"/>
      <c r="D898" s="11"/>
      <c r="E898" s="11"/>
      <c r="F898" s="11"/>
      <c r="H898" s="11"/>
      <c r="I898" s="5"/>
      <c r="J898" s="5"/>
      <c r="K898" s="402"/>
      <c r="L898" s="402"/>
      <c r="M898" s="5"/>
      <c r="N898" s="5"/>
      <c r="O898" s="5"/>
    </row>
    <row r="899" spans="2:15" s="2" customFormat="1" ht="50.25" customHeight="1" x14ac:dyDescent="0.25">
      <c r="B899" s="11"/>
      <c r="C899" s="11"/>
      <c r="D899" s="11"/>
      <c r="E899" s="11"/>
      <c r="F899" s="11"/>
      <c r="H899" s="11"/>
      <c r="I899" s="5"/>
      <c r="J899" s="5"/>
      <c r="K899" s="402"/>
      <c r="L899" s="402"/>
      <c r="M899" s="5"/>
      <c r="N899" s="5"/>
      <c r="O899" s="5"/>
    </row>
    <row r="900" spans="2:15" s="2" customFormat="1" ht="50.25" customHeight="1" x14ac:dyDescent="0.25">
      <c r="B900" s="11"/>
      <c r="C900" s="11"/>
      <c r="D900" s="11"/>
      <c r="E900" s="11"/>
      <c r="F900" s="11"/>
      <c r="H900" s="11"/>
      <c r="I900" s="5"/>
      <c r="J900" s="5"/>
      <c r="K900" s="402"/>
      <c r="L900" s="402"/>
      <c r="M900" s="5"/>
      <c r="N900" s="5"/>
      <c r="O900" s="5"/>
    </row>
    <row r="901" spans="2:15" s="2" customFormat="1" ht="50.25" customHeight="1" x14ac:dyDescent="0.25">
      <c r="B901" s="11"/>
      <c r="C901" s="11"/>
      <c r="D901" s="11"/>
      <c r="E901" s="11"/>
      <c r="F901" s="11"/>
      <c r="H901" s="11"/>
      <c r="I901" s="5"/>
      <c r="J901" s="5"/>
      <c r="K901" s="402"/>
      <c r="L901" s="402"/>
      <c r="M901" s="5"/>
      <c r="N901" s="5"/>
      <c r="O901" s="5"/>
    </row>
    <row r="902" spans="2:15" s="2" customFormat="1" ht="50.25" customHeight="1" x14ac:dyDescent="0.25">
      <c r="B902" s="11"/>
      <c r="C902" s="11"/>
      <c r="D902" s="11"/>
      <c r="E902" s="11"/>
      <c r="F902" s="11"/>
      <c r="H902" s="11"/>
      <c r="I902" s="5"/>
      <c r="J902" s="5"/>
      <c r="K902" s="402"/>
      <c r="L902" s="402"/>
      <c r="M902" s="5"/>
      <c r="N902" s="5"/>
      <c r="O902" s="5"/>
    </row>
    <row r="903" spans="2:15" s="2" customFormat="1" ht="50.25" customHeight="1" x14ac:dyDescent="0.25">
      <c r="B903" s="11"/>
      <c r="C903" s="11"/>
      <c r="D903" s="11"/>
      <c r="E903" s="11"/>
      <c r="F903" s="11"/>
      <c r="H903" s="11"/>
      <c r="I903" s="5"/>
      <c r="J903" s="5"/>
      <c r="K903" s="402"/>
      <c r="L903" s="402"/>
      <c r="M903" s="5"/>
      <c r="N903" s="5"/>
      <c r="O903" s="5"/>
    </row>
    <row r="904" spans="2:15" s="2" customFormat="1" ht="50.25" customHeight="1" x14ac:dyDescent="0.25">
      <c r="B904" s="11"/>
      <c r="C904" s="11"/>
      <c r="D904" s="11"/>
      <c r="E904" s="11"/>
      <c r="F904" s="11"/>
      <c r="H904" s="11"/>
      <c r="I904" s="5"/>
      <c r="J904" s="5"/>
      <c r="K904" s="402"/>
      <c r="L904" s="402"/>
      <c r="M904" s="5"/>
      <c r="N904" s="5"/>
      <c r="O904" s="5"/>
    </row>
    <row r="905" spans="2:15" s="2" customFormat="1" ht="50.25" customHeight="1" x14ac:dyDescent="0.25">
      <c r="B905" s="11"/>
      <c r="C905" s="11"/>
      <c r="D905" s="11"/>
      <c r="E905" s="11"/>
      <c r="F905" s="11"/>
      <c r="H905" s="11"/>
      <c r="I905" s="5"/>
      <c r="J905" s="5"/>
      <c r="K905" s="402"/>
      <c r="L905" s="402"/>
      <c r="M905" s="5"/>
      <c r="N905" s="5"/>
      <c r="O905" s="5"/>
    </row>
    <row r="906" spans="2:15" s="2" customFormat="1" ht="50.25" customHeight="1" x14ac:dyDescent="0.25">
      <c r="B906" s="11"/>
      <c r="C906" s="11"/>
      <c r="D906" s="11"/>
      <c r="E906" s="11"/>
      <c r="F906" s="11"/>
      <c r="H906" s="11"/>
      <c r="I906" s="5"/>
      <c r="J906" s="5"/>
      <c r="K906" s="402"/>
      <c r="L906" s="402"/>
      <c r="M906" s="5"/>
      <c r="N906" s="5"/>
      <c r="O906" s="5"/>
    </row>
    <row r="907" spans="2:15" s="2" customFormat="1" ht="50.25" customHeight="1" x14ac:dyDescent="0.25">
      <c r="B907" s="11"/>
      <c r="C907" s="11"/>
      <c r="D907" s="11"/>
      <c r="E907" s="11"/>
      <c r="F907" s="11"/>
      <c r="H907" s="11"/>
      <c r="I907" s="5"/>
      <c r="J907" s="5"/>
      <c r="K907" s="402"/>
      <c r="L907" s="402"/>
      <c r="M907" s="5"/>
      <c r="N907" s="5"/>
      <c r="O907" s="5"/>
    </row>
    <row r="908" spans="2:15" s="2" customFormat="1" ht="50.25" customHeight="1" x14ac:dyDescent="0.25">
      <c r="B908" s="11"/>
      <c r="C908" s="11"/>
      <c r="D908" s="11"/>
      <c r="E908" s="11"/>
      <c r="F908" s="11"/>
      <c r="H908" s="11"/>
      <c r="I908" s="5"/>
      <c r="J908" s="5"/>
      <c r="K908" s="402"/>
      <c r="L908" s="402"/>
      <c r="M908" s="5"/>
      <c r="N908" s="5"/>
      <c r="O908" s="5"/>
    </row>
    <row r="909" spans="2:15" s="2" customFormat="1" ht="50.25" customHeight="1" x14ac:dyDescent="0.25">
      <c r="B909" s="11"/>
      <c r="C909" s="11"/>
      <c r="D909" s="11"/>
      <c r="E909" s="11"/>
      <c r="F909" s="11"/>
      <c r="H909" s="11"/>
      <c r="I909" s="5"/>
      <c r="J909" s="5"/>
      <c r="K909" s="402"/>
      <c r="L909" s="402"/>
      <c r="M909" s="5"/>
      <c r="N909" s="5"/>
      <c r="O909" s="5"/>
    </row>
    <row r="910" spans="2:15" s="2" customFormat="1" ht="50.25" customHeight="1" x14ac:dyDescent="0.25">
      <c r="B910" s="11"/>
      <c r="C910" s="11"/>
      <c r="D910" s="11"/>
      <c r="E910" s="11"/>
      <c r="F910" s="11"/>
      <c r="H910" s="11"/>
      <c r="I910" s="5"/>
      <c r="J910" s="5"/>
      <c r="K910" s="402"/>
      <c r="L910" s="402"/>
      <c r="M910" s="5"/>
      <c r="N910" s="5"/>
      <c r="O910" s="5"/>
    </row>
    <row r="911" spans="2:15" s="2" customFormat="1" ht="50.25" customHeight="1" x14ac:dyDescent="0.25">
      <c r="B911" s="11"/>
      <c r="C911" s="11"/>
      <c r="D911" s="11"/>
      <c r="E911" s="11"/>
      <c r="F911" s="11"/>
      <c r="H911" s="11"/>
      <c r="I911" s="5"/>
      <c r="J911" s="5"/>
      <c r="K911" s="402"/>
      <c r="L911" s="402"/>
      <c r="M911" s="5"/>
      <c r="N911" s="5"/>
      <c r="O911" s="5"/>
    </row>
    <row r="912" spans="2:15" s="2" customFormat="1" ht="50.25" customHeight="1" x14ac:dyDescent="0.25">
      <c r="B912" s="11"/>
      <c r="C912" s="11"/>
      <c r="D912" s="11"/>
      <c r="E912" s="11"/>
      <c r="F912" s="11"/>
      <c r="H912" s="11"/>
      <c r="I912" s="5"/>
      <c r="J912" s="5"/>
      <c r="K912" s="402"/>
      <c r="L912" s="402"/>
      <c r="M912" s="5"/>
      <c r="N912" s="5"/>
      <c r="O912" s="5"/>
    </row>
    <row r="913" spans="2:15" s="2" customFormat="1" ht="50.25" customHeight="1" x14ac:dyDescent="0.25">
      <c r="B913" s="11"/>
      <c r="C913" s="11"/>
      <c r="D913" s="11"/>
      <c r="E913" s="11"/>
      <c r="F913" s="11"/>
      <c r="H913" s="11"/>
      <c r="I913" s="5"/>
      <c r="J913" s="5"/>
      <c r="K913" s="402"/>
      <c r="L913" s="402"/>
      <c r="M913" s="5"/>
      <c r="N913" s="5"/>
      <c r="O913" s="5"/>
    </row>
    <row r="914" spans="2:15" s="2" customFormat="1" ht="50.25" customHeight="1" x14ac:dyDescent="0.25">
      <c r="B914" s="11"/>
      <c r="C914" s="11"/>
      <c r="D914" s="11"/>
      <c r="E914" s="11"/>
      <c r="F914" s="11"/>
      <c r="H914" s="11"/>
      <c r="I914" s="5"/>
      <c r="J914" s="5"/>
      <c r="K914" s="402"/>
      <c r="L914" s="402"/>
      <c r="M914" s="5"/>
      <c r="N914" s="5"/>
      <c r="O914" s="5"/>
    </row>
    <row r="915" spans="2:15" s="2" customFormat="1" ht="50.25" customHeight="1" x14ac:dyDescent="0.25">
      <c r="B915" s="11"/>
      <c r="C915" s="11"/>
      <c r="D915" s="11"/>
      <c r="E915" s="11"/>
      <c r="F915" s="11"/>
      <c r="H915" s="11"/>
      <c r="I915" s="5"/>
      <c r="J915" s="5"/>
      <c r="K915" s="402"/>
      <c r="L915" s="402"/>
      <c r="M915" s="5"/>
      <c r="N915" s="5"/>
      <c r="O915" s="5"/>
    </row>
    <row r="916" spans="2:15" s="2" customFormat="1" ht="50.25" customHeight="1" x14ac:dyDescent="0.25">
      <c r="B916" s="11"/>
      <c r="C916" s="11"/>
      <c r="D916" s="11"/>
      <c r="E916" s="11"/>
      <c r="F916" s="11"/>
      <c r="H916" s="11"/>
      <c r="I916" s="5"/>
      <c r="J916" s="5"/>
      <c r="K916" s="402"/>
      <c r="L916" s="402"/>
      <c r="M916" s="5"/>
      <c r="N916" s="5"/>
      <c r="O916" s="5"/>
    </row>
    <row r="917" spans="2:15" s="2" customFormat="1" ht="50.25" customHeight="1" x14ac:dyDescent="0.25">
      <c r="B917" s="11"/>
      <c r="C917" s="11"/>
      <c r="D917" s="11"/>
      <c r="E917" s="11"/>
      <c r="F917" s="11"/>
      <c r="H917" s="11"/>
      <c r="I917" s="5"/>
      <c r="J917" s="5"/>
      <c r="K917" s="402"/>
      <c r="L917" s="402"/>
      <c r="M917" s="5"/>
      <c r="N917" s="5"/>
      <c r="O917" s="5"/>
    </row>
    <row r="918" spans="2:15" s="2" customFormat="1" ht="50.25" customHeight="1" x14ac:dyDescent="0.25">
      <c r="B918" s="11"/>
      <c r="C918" s="11"/>
      <c r="D918" s="11"/>
      <c r="E918" s="11"/>
      <c r="F918" s="11"/>
      <c r="H918" s="11"/>
      <c r="I918" s="5"/>
      <c r="J918" s="5"/>
      <c r="K918" s="402"/>
      <c r="L918" s="402"/>
      <c r="M918" s="5"/>
      <c r="N918" s="5"/>
      <c r="O918" s="5"/>
    </row>
    <row r="919" spans="2:15" s="2" customFormat="1" ht="50.25" customHeight="1" x14ac:dyDescent="0.25">
      <c r="B919" s="11"/>
      <c r="C919" s="11"/>
      <c r="D919" s="11"/>
      <c r="E919" s="11"/>
      <c r="F919" s="11"/>
      <c r="H919" s="11"/>
      <c r="I919" s="5"/>
      <c r="J919" s="5"/>
      <c r="K919" s="402"/>
      <c r="L919" s="402"/>
      <c r="M919" s="5"/>
      <c r="N919" s="5"/>
      <c r="O919" s="5"/>
    </row>
    <row r="920" spans="2:15" s="2" customFormat="1" ht="50.25" customHeight="1" x14ac:dyDescent="0.25">
      <c r="B920" s="11"/>
      <c r="C920" s="11"/>
      <c r="D920" s="11"/>
      <c r="E920" s="11"/>
      <c r="F920" s="11"/>
      <c r="H920" s="11"/>
      <c r="I920" s="5"/>
      <c r="J920" s="5"/>
      <c r="K920" s="402"/>
      <c r="L920" s="402"/>
      <c r="M920" s="5"/>
      <c r="N920" s="5"/>
      <c r="O920" s="5"/>
    </row>
    <row r="921" spans="2:15" s="2" customFormat="1" ht="50.25" customHeight="1" x14ac:dyDescent="0.25">
      <c r="B921" s="11"/>
      <c r="C921" s="11"/>
      <c r="D921" s="11"/>
      <c r="E921" s="11"/>
      <c r="F921" s="11"/>
      <c r="H921" s="11"/>
      <c r="I921" s="5"/>
      <c r="J921" s="5"/>
      <c r="K921" s="402"/>
      <c r="L921" s="402"/>
      <c r="M921" s="5"/>
      <c r="N921" s="5"/>
      <c r="O921" s="5"/>
    </row>
    <row r="922" spans="2:15" s="2" customFormat="1" ht="50.25" customHeight="1" x14ac:dyDescent="0.25">
      <c r="B922" s="11"/>
      <c r="C922" s="11"/>
      <c r="D922" s="11"/>
      <c r="E922" s="11"/>
      <c r="F922" s="11"/>
      <c r="H922" s="11"/>
      <c r="I922" s="5"/>
      <c r="J922" s="5"/>
      <c r="K922" s="402"/>
      <c r="L922" s="402"/>
      <c r="M922" s="5"/>
      <c r="N922" s="5"/>
      <c r="O922" s="5"/>
    </row>
    <row r="923" spans="2:15" s="2" customFormat="1" ht="50.25" customHeight="1" x14ac:dyDescent="0.25">
      <c r="B923" s="11"/>
      <c r="C923" s="11"/>
      <c r="D923" s="11"/>
      <c r="E923" s="11"/>
      <c r="F923" s="11"/>
      <c r="H923" s="11"/>
      <c r="I923" s="5"/>
      <c r="J923" s="5"/>
      <c r="K923" s="402"/>
      <c r="L923" s="402"/>
      <c r="M923" s="5"/>
      <c r="N923" s="5"/>
      <c r="O923" s="5"/>
    </row>
    <row r="924" spans="2:15" s="2" customFormat="1" ht="50.25" customHeight="1" x14ac:dyDescent="0.25">
      <c r="B924" s="11"/>
      <c r="C924" s="11"/>
      <c r="D924" s="11"/>
      <c r="E924" s="11"/>
      <c r="F924" s="11"/>
      <c r="H924" s="11"/>
      <c r="I924" s="5"/>
      <c r="J924" s="5"/>
      <c r="K924" s="402"/>
      <c r="L924" s="402"/>
      <c r="M924" s="5"/>
      <c r="N924" s="5"/>
      <c r="O924" s="5"/>
    </row>
    <row r="925" spans="2:15" s="2" customFormat="1" ht="50.25" customHeight="1" x14ac:dyDescent="0.25">
      <c r="B925" s="11"/>
      <c r="C925" s="11"/>
      <c r="D925" s="11"/>
      <c r="E925" s="11"/>
      <c r="F925" s="11"/>
      <c r="H925" s="11"/>
      <c r="I925" s="5"/>
      <c r="J925" s="5"/>
      <c r="K925" s="402"/>
      <c r="L925" s="402"/>
      <c r="M925" s="5"/>
      <c r="N925" s="5"/>
      <c r="O925" s="5"/>
    </row>
    <row r="926" spans="2:15" s="2" customFormat="1" ht="50.25" customHeight="1" x14ac:dyDescent="0.25">
      <c r="B926" s="11"/>
      <c r="C926" s="11"/>
      <c r="D926" s="11"/>
      <c r="E926" s="11"/>
      <c r="F926" s="11"/>
      <c r="H926" s="11"/>
      <c r="I926" s="5"/>
      <c r="J926" s="5"/>
      <c r="K926" s="402"/>
      <c r="L926" s="402"/>
      <c r="M926" s="5"/>
      <c r="N926" s="5"/>
      <c r="O926" s="5"/>
    </row>
    <row r="927" spans="2:15" s="2" customFormat="1" ht="50.25" customHeight="1" x14ac:dyDescent="0.25">
      <c r="B927" s="11"/>
      <c r="C927" s="11"/>
      <c r="D927" s="11"/>
      <c r="E927" s="11"/>
      <c r="F927" s="11"/>
      <c r="H927" s="11"/>
      <c r="I927" s="5"/>
      <c r="J927" s="5"/>
      <c r="K927" s="402"/>
      <c r="L927" s="402"/>
      <c r="M927" s="5"/>
      <c r="N927" s="5"/>
      <c r="O927" s="5"/>
    </row>
    <row r="928" spans="2:15" s="2" customFormat="1" ht="50.25" customHeight="1" x14ac:dyDescent="0.25">
      <c r="B928" s="11"/>
      <c r="C928" s="11"/>
      <c r="D928" s="11"/>
      <c r="E928" s="11"/>
      <c r="F928" s="11"/>
      <c r="H928" s="11"/>
      <c r="I928" s="5"/>
      <c r="J928" s="5"/>
      <c r="K928" s="402"/>
      <c r="L928" s="402"/>
      <c r="M928" s="5"/>
      <c r="N928" s="5"/>
      <c r="O928" s="5"/>
    </row>
    <row r="929" spans="2:15" s="2" customFormat="1" ht="50.25" customHeight="1" x14ac:dyDescent="0.25">
      <c r="B929" s="11"/>
      <c r="C929" s="11"/>
      <c r="D929" s="11"/>
      <c r="E929" s="11"/>
      <c r="F929" s="11"/>
      <c r="H929" s="11"/>
      <c r="I929" s="5"/>
      <c r="J929" s="5"/>
      <c r="K929" s="402"/>
      <c r="L929" s="402"/>
      <c r="M929" s="5"/>
      <c r="N929" s="5"/>
      <c r="O929" s="5"/>
    </row>
    <row r="930" spans="2:15" s="2" customFormat="1" ht="50.25" customHeight="1" x14ac:dyDescent="0.25">
      <c r="B930" s="11"/>
      <c r="C930" s="11"/>
      <c r="D930" s="11"/>
      <c r="E930" s="11"/>
      <c r="F930" s="11"/>
      <c r="H930" s="11"/>
      <c r="I930" s="5"/>
      <c r="J930" s="5"/>
      <c r="K930" s="402"/>
      <c r="L930" s="402"/>
      <c r="M930" s="5"/>
      <c r="N930" s="5"/>
      <c r="O930" s="5"/>
    </row>
    <row r="931" spans="2:15" s="2" customFormat="1" ht="50.25" customHeight="1" x14ac:dyDescent="0.25">
      <c r="B931" s="11"/>
      <c r="C931" s="11"/>
      <c r="D931" s="11"/>
      <c r="E931" s="11"/>
      <c r="F931" s="11"/>
      <c r="H931" s="11"/>
      <c r="I931" s="5"/>
      <c r="J931" s="5"/>
      <c r="K931" s="402"/>
      <c r="L931" s="402"/>
      <c r="M931" s="5"/>
      <c r="N931" s="5"/>
      <c r="O931" s="5"/>
    </row>
    <row r="932" spans="2:15" s="2" customFormat="1" ht="50.25" customHeight="1" x14ac:dyDescent="0.25">
      <c r="B932" s="11"/>
      <c r="C932" s="11"/>
      <c r="D932" s="11"/>
      <c r="E932" s="11"/>
      <c r="F932" s="11"/>
      <c r="H932" s="11"/>
      <c r="I932" s="5"/>
      <c r="J932" s="5"/>
      <c r="K932" s="402"/>
      <c r="L932" s="402"/>
      <c r="M932" s="5"/>
      <c r="N932" s="5"/>
      <c r="O932" s="5"/>
    </row>
    <row r="933" spans="2:15" s="2" customFormat="1" ht="50.25" customHeight="1" x14ac:dyDescent="0.25">
      <c r="B933" s="11"/>
      <c r="C933" s="11"/>
      <c r="D933" s="11"/>
      <c r="E933" s="11"/>
      <c r="F933" s="11"/>
      <c r="H933" s="11"/>
      <c r="I933" s="5"/>
      <c r="J933" s="5"/>
      <c r="K933" s="402"/>
      <c r="L933" s="402"/>
      <c r="M933" s="5"/>
      <c r="N933" s="5"/>
      <c r="O933" s="5"/>
    </row>
    <row r="934" spans="2:15" s="2" customFormat="1" ht="50.25" customHeight="1" x14ac:dyDescent="0.25">
      <c r="B934" s="11"/>
      <c r="C934" s="11"/>
      <c r="D934" s="11"/>
      <c r="E934" s="11"/>
      <c r="F934" s="11"/>
      <c r="H934" s="11"/>
      <c r="I934" s="5"/>
      <c r="J934" s="5"/>
      <c r="K934" s="402"/>
      <c r="L934" s="402"/>
      <c r="M934" s="5"/>
      <c r="N934" s="5"/>
      <c r="O934" s="5"/>
    </row>
    <row r="935" spans="2:15" s="2" customFormat="1" ht="50.25" customHeight="1" x14ac:dyDescent="0.25">
      <c r="B935" s="11"/>
      <c r="C935" s="11"/>
      <c r="D935" s="11"/>
      <c r="E935" s="11"/>
      <c r="F935" s="11"/>
      <c r="H935" s="11"/>
      <c r="I935" s="5"/>
      <c r="J935" s="5"/>
      <c r="K935" s="402"/>
      <c r="L935" s="402"/>
      <c r="M935" s="5"/>
      <c r="N935" s="5"/>
      <c r="O935" s="5"/>
    </row>
    <row r="936" spans="2:15" s="2" customFormat="1" ht="50.25" customHeight="1" x14ac:dyDescent="0.25">
      <c r="B936" s="11"/>
      <c r="C936" s="11"/>
      <c r="D936" s="11"/>
      <c r="E936" s="11"/>
      <c r="F936" s="11"/>
      <c r="H936" s="11"/>
      <c r="I936" s="5"/>
      <c r="J936" s="5"/>
      <c r="K936" s="402"/>
      <c r="L936" s="402"/>
      <c r="M936" s="5"/>
      <c r="N936" s="5"/>
      <c r="O936" s="5"/>
    </row>
    <row r="937" spans="2:15" s="2" customFormat="1" ht="50.25" customHeight="1" x14ac:dyDescent="0.25">
      <c r="B937" s="11"/>
      <c r="C937" s="11"/>
      <c r="D937" s="11"/>
      <c r="E937" s="11"/>
      <c r="F937" s="11"/>
      <c r="H937" s="11"/>
      <c r="I937" s="5"/>
      <c r="J937" s="5"/>
      <c r="K937" s="402"/>
      <c r="L937" s="402"/>
      <c r="M937" s="5"/>
      <c r="N937" s="5"/>
      <c r="O937" s="5"/>
    </row>
    <row r="938" spans="2:15" s="2" customFormat="1" ht="50.25" customHeight="1" x14ac:dyDescent="0.25">
      <c r="B938" s="11"/>
      <c r="C938" s="11"/>
      <c r="D938" s="11"/>
      <c r="E938" s="11"/>
      <c r="F938" s="11"/>
      <c r="H938" s="11"/>
      <c r="I938" s="5"/>
      <c r="J938" s="5"/>
      <c r="K938" s="402"/>
      <c r="L938" s="402"/>
      <c r="M938" s="5"/>
      <c r="N938" s="5"/>
      <c r="O938" s="5"/>
    </row>
    <row r="939" spans="2:15" s="2" customFormat="1" ht="50.25" customHeight="1" x14ac:dyDescent="0.25">
      <c r="B939" s="11"/>
      <c r="C939" s="11"/>
      <c r="D939" s="11"/>
      <c r="E939" s="11"/>
      <c r="F939" s="11"/>
      <c r="H939" s="11"/>
      <c r="I939" s="5"/>
      <c r="J939" s="5"/>
      <c r="K939" s="402"/>
      <c r="L939" s="402"/>
      <c r="M939" s="5"/>
      <c r="N939" s="5"/>
      <c r="O939" s="5"/>
    </row>
    <row r="940" spans="2:15" s="2" customFormat="1" ht="50.25" customHeight="1" x14ac:dyDescent="0.25">
      <c r="B940" s="11"/>
      <c r="C940" s="11"/>
      <c r="D940" s="11"/>
      <c r="E940" s="11"/>
      <c r="F940" s="11"/>
      <c r="H940" s="11"/>
      <c r="I940" s="5"/>
      <c r="J940" s="5"/>
      <c r="K940" s="402"/>
      <c r="L940" s="402"/>
      <c r="M940" s="5"/>
      <c r="N940" s="5"/>
      <c r="O940" s="5"/>
    </row>
    <row r="941" spans="2:15" s="2" customFormat="1" ht="50.25" customHeight="1" x14ac:dyDescent="0.25">
      <c r="B941" s="11"/>
      <c r="C941" s="11"/>
      <c r="D941" s="11"/>
      <c r="E941" s="11"/>
      <c r="F941" s="11"/>
      <c r="H941" s="11"/>
      <c r="I941" s="5"/>
      <c r="J941" s="5"/>
      <c r="K941" s="402"/>
      <c r="L941" s="402"/>
      <c r="M941" s="5"/>
      <c r="N941" s="5"/>
      <c r="O941" s="5"/>
    </row>
    <row r="942" spans="2:15" s="2" customFormat="1" ht="50.25" customHeight="1" x14ac:dyDescent="0.25">
      <c r="B942" s="11"/>
      <c r="C942" s="11"/>
      <c r="D942" s="11"/>
      <c r="E942" s="11"/>
      <c r="F942" s="11"/>
      <c r="H942" s="11"/>
      <c r="I942" s="5"/>
      <c r="J942" s="5"/>
      <c r="K942" s="402"/>
      <c r="L942" s="402"/>
      <c r="M942" s="5"/>
      <c r="N942" s="5"/>
      <c r="O942" s="5"/>
    </row>
    <row r="943" spans="2:15" s="2" customFormat="1" ht="50.25" customHeight="1" x14ac:dyDescent="0.25">
      <c r="B943" s="11"/>
      <c r="C943" s="11"/>
      <c r="D943" s="11"/>
      <c r="E943" s="11"/>
      <c r="F943" s="11"/>
      <c r="H943" s="11"/>
      <c r="I943" s="5"/>
      <c r="J943" s="5"/>
      <c r="K943" s="402"/>
      <c r="L943" s="402"/>
      <c r="M943" s="5"/>
      <c r="N943" s="5"/>
      <c r="O943" s="5"/>
    </row>
    <row r="944" spans="2:15" s="2" customFormat="1" ht="50.25" customHeight="1" x14ac:dyDescent="0.25">
      <c r="B944" s="11"/>
      <c r="C944" s="11"/>
      <c r="D944" s="11"/>
      <c r="E944" s="11"/>
      <c r="F944" s="11"/>
      <c r="H944" s="11"/>
      <c r="I944" s="5"/>
      <c r="J944" s="5"/>
      <c r="K944" s="402"/>
      <c r="L944" s="402"/>
      <c r="M944" s="5"/>
      <c r="N944" s="5"/>
      <c r="O944" s="5"/>
    </row>
    <row r="945" spans="2:15" s="2" customFormat="1" ht="50.25" customHeight="1" x14ac:dyDescent="0.25">
      <c r="B945" s="11"/>
      <c r="C945" s="11"/>
      <c r="D945" s="11"/>
      <c r="E945" s="11"/>
      <c r="F945" s="11"/>
      <c r="H945" s="11"/>
      <c r="I945" s="5"/>
      <c r="J945" s="5"/>
      <c r="K945" s="402"/>
      <c r="L945" s="402"/>
      <c r="M945" s="5"/>
      <c r="N945" s="5"/>
      <c r="O945" s="5"/>
    </row>
    <row r="946" spans="2:15" s="2" customFormat="1" ht="50.25" customHeight="1" x14ac:dyDescent="0.25">
      <c r="B946" s="11"/>
      <c r="C946" s="11"/>
      <c r="D946" s="11"/>
      <c r="E946" s="11"/>
      <c r="F946" s="11"/>
      <c r="H946" s="11"/>
      <c r="I946" s="5"/>
      <c r="J946" s="5"/>
      <c r="K946" s="402"/>
      <c r="L946" s="402"/>
      <c r="M946" s="5"/>
      <c r="N946" s="5"/>
      <c r="O946" s="5"/>
    </row>
    <row r="947" spans="2:15" s="2" customFormat="1" ht="50.25" customHeight="1" x14ac:dyDescent="0.25">
      <c r="B947" s="11"/>
      <c r="C947" s="11"/>
      <c r="D947" s="11"/>
      <c r="E947" s="11"/>
      <c r="F947" s="11"/>
      <c r="H947" s="11"/>
      <c r="I947" s="5"/>
      <c r="J947" s="5"/>
      <c r="K947" s="402"/>
      <c r="L947" s="402"/>
      <c r="M947" s="5"/>
      <c r="N947" s="5"/>
      <c r="O947" s="5"/>
    </row>
    <row r="948" spans="2:15" s="2" customFormat="1" ht="50.25" customHeight="1" x14ac:dyDescent="0.25">
      <c r="B948" s="11"/>
      <c r="C948" s="11"/>
      <c r="D948" s="11"/>
      <c r="E948" s="11"/>
      <c r="F948" s="11"/>
      <c r="H948" s="11"/>
      <c r="I948" s="5"/>
      <c r="J948" s="5"/>
      <c r="K948" s="402"/>
      <c r="L948" s="402"/>
      <c r="M948" s="5"/>
      <c r="N948" s="5"/>
      <c r="O948" s="5"/>
    </row>
    <row r="949" spans="2:15" s="2" customFormat="1" ht="50.25" customHeight="1" x14ac:dyDescent="0.25">
      <c r="B949" s="11"/>
      <c r="C949" s="11"/>
      <c r="D949" s="11"/>
      <c r="E949" s="11"/>
      <c r="F949" s="11"/>
      <c r="H949" s="11"/>
      <c r="I949" s="5"/>
      <c r="J949" s="5"/>
      <c r="K949" s="402"/>
      <c r="L949" s="402"/>
      <c r="M949" s="5"/>
      <c r="N949" s="5"/>
      <c r="O949" s="5"/>
    </row>
    <row r="950" spans="2:15" s="2" customFormat="1" ht="50.25" customHeight="1" x14ac:dyDescent="0.25">
      <c r="B950" s="11"/>
      <c r="C950" s="11"/>
      <c r="D950" s="11"/>
      <c r="E950" s="11"/>
      <c r="F950" s="11"/>
      <c r="H950" s="11"/>
      <c r="I950" s="5"/>
      <c r="J950" s="5"/>
      <c r="K950" s="402"/>
      <c r="L950" s="402"/>
      <c r="M950" s="5"/>
      <c r="N950" s="5"/>
      <c r="O950" s="5"/>
    </row>
    <row r="951" spans="2:15" s="2" customFormat="1" ht="50.25" customHeight="1" x14ac:dyDescent="0.25">
      <c r="B951" s="11"/>
      <c r="C951" s="11"/>
      <c r="D951" s="11"/>
      <c r="E951" s="11"/>
      <c r="F951" s="11"/>
      <c r="H951" s="11"/>
      <c r="I951" s="5"/>
      <c r="J951" s="5"/>
      <c r="K951" s="402"/>
      <c r="L951" s="402"/>
      <c r="M951" s="5"/>
      <c r="N951" s="5"/>
      <c r="O951" s="5"/>
    </row>
    <row r="952" spans="2:15" s="2" customFormat="1" ht="50.25" customHeight="1" x14ac:dyDescent="0.25">
      <c r="B952" s="11"/>
      <c r="C952" s="11"/>
      <c r="D952" s="11"/>
      <c r="E952" s="11"/>
      <c r="F952" s="11"/>
      <c r="H952" s="11"/>
      <c r="I952" s="5"/>
      <c r="J952" s="5"/>
      <c r="K952" s="402"/>
      <c r="L952" s="402"/>
      <c r="M952" s="5"/>
      <c r="N952" s="5"/>
      <c r="O952" s="5"/>
    </row>
    <row r="953" spans="2:15" s="2" customFormat="1" ht="50.25" customHeight="1" x14ac:dyDescent="0.25">
      <c r="B953" s="11"/>
      <c r="C953" s="11"/>
      <c r="D953" s="11"/>
      <c r="E953" s="11"/>
      <c r="F953" s="11"/>
      <c r="H953" s="11"/>
      <c r="I953" s="5"/>
      <c r="J953" s="5"/>
      <c r="K953" s="402"/>
      <c r="L953" s="402"/>
      <c r="M953" s="5"/>
      <c r="N953" s="5"/>
      <c r="O953" s="5"/>
    </row>
    <row r="954" spans="2:15" s="2" customFormat="1" ht="50.25" customHeight="1" x14ac:dyDescent="0.25">
      <c r="B954" s="11"/>
      <c r="C954" s="11"/>
      <c r="D954" s="11"/>
      <c r="E954" s="11"/>
      <c r="F954" s="11"/>
      <c r="H954" s="11"/>
      <c r="I954" s="5"/>
      <c r="J954" s="5"/>
      <c r="K954" s="402"/>
      <c r="L954" s="402"/>
      <c r="M954" s="5"/>
      <c r="N954" s="5"/>
      <c r="O954" s="5"/>
    </row>
    <row r="955" spans="2:15" s="2" customFormat="1" ht="50.25" customHeight="1" x14ac:dyDescent="0.25">
      <c r="B955" s="11"/>
      <c r="C955" s="11"/>
      <c r="D955" s="11"/>
      <c r="E955" s="11"/>
      <c r="F955" s="11"/>
      <c r="H955" s="11"/>
      <c r="I955" s="5"/>
      <c r="J955" s="5"/>
      <c r="K955" s="402"/>
      <c r="L955" s="402"/>
      <c r="M955" s="5"/>
      <c r="N955" s="5"/>
      <c r="O955" s="5"/>
    </row>
    <row r="956" spans="2:15" s="2" customFormat="1" ht="50.25" customHeight="1" x14ac:dyDescent="0.25">
      <c r="B956" s="11"/>
      <c r="C956" s="11"/>
      <c r="D956" s="11"/>
      <c r="E956" s="11"/>
      <c r="F956" s="11"/>
      <c r="H956" s="11"/>
      <c r="I956" s="5"/>
      <c r="J956" s="5"/>
      <c r="K956" s="402"/>
      <c r="L956" s="402"/>
      <c r="M956" s="5"/>
      <c r="N956" s="5"/>
      <c r="O956" s="5"/>
    </row>
    <row r="957" spans="2:15" s="2" customFormat="1" ht="50.25" customHeight="1" x14ac:dyDescent="0.25">
      <c r="B957" s="11"/>
      <c r="C957" s="11"/>
      <c r="D957" s="11"/>
      <c r="E957" s="11"/>
      <c r="F957" s="11"/>
      <c r="H957" s="11"/>
      <c r="I957" s="5"/>
      <c r="J957" s="5"/>
      <c r="K957" s="402"/>
      <c r="L957" s="402"/>
      <c r="M957" s="5"/>
      <c r="N957" s="5"/>
      <c r="O957" s="5"/>
    </row>
    <row r="958" spans="2:15" s="2" customFormat="1" ht="50.25" customHeight="1" x14ac:dyDescent="0.25">
      <c r="B958" s="11"/>
      <c r="C958" s="11"/>
      <c r="D958" s="11"/>
      <c r="E958" s="11"/>
      <c r="F958" s="11"/>
      <c r="H958" s="11"/>
      <c r="I958" s="5"/>
      <c r="J958" s="5"/>
      <c r="K958" s="402"/>
      <c r="L958" s="402"/>
      <c r="M958" s="5"/>
      <c r="N958" s="5"/>
      <c r="O958" s="5"/>
    </row>
    <row r="959" spans="2:15" s="2" customFormat="1" ht="50.25" customHeight="1" x14ac:dyDescent="0.25">
      <c r="B959" s="11"/>
      <c r="C959" s="11"/>
      <c r="D959" s="11"/>
      <c r="E959" s="11"/>
      <c r="F959" s="11"/>
      <c r="H959" s="11"/>
      <c r="I959" s="5"/>
      <c r="J959" s="5"/>
      <c r="K959" s="402"/>
      <c r="L959" s="402"/>
      <c r="M959" s="5"/>
      <c r="N959" s="5"/>
      <c r="O959" s="5"/>
    </row>
    <row r="960" spans="2:15" s="2" customFormat="1" ht="50.25" customHeight="1" x14ac:dyDescent="0.25">
      <c r="B960" s="11"/>
      <c r="C960" s="11"/>
      <c r="D960" s="11"/>
      <c r="E960" s="11"/>
      <c r="F960" s="11"/>
      <c r="H960" s="11"/>
      <c r="I960" s="5"/>
      <c r="J960" s="5"/>
      <c r="K960" s="402"/>
      <c r="L960" s="402"/>
      <c r="M960" s="5"/>
      <c r="N960" s="5"/>
      <c r="O960" s="5"/>
    </row>
    <row r="961" spans="2:15" s="2" customFormat="1" ht="50.25" customHeight="1" x14ac:dyDescent="0.25">
      <c r="B961" s="11"/>
      <c r="C961" s="11"/>
      <c r="D961" s="11"/>
      <c r="E961" s="11"/>
      <c r="F961" s="11"/>
      <c r="H961" s="11"/>
      <c r="I961" s="5"/>
      <c r="J961" s="5"/>
      <c r="K961" s="402"/>
      <c r="L961" s="402"/>
      <c r="M961" s="5"/>
      <c r="N961" s="5"/>
      <c r="O961" s="5"/>
    </row>
    <row r="962" spans="2:15" s="2" customFormat="1" ht="50.25" customHeight="1" x14ac:dyDescent="0.25">
      <c r="B962" s="11"/>
      <c r="C962" s="11"/>
      <c r="D962" s="11"/>
      <c r="E962" s="11"/>
      <c r="F962" s="11"/>
      <c r="H962" s="11"/>
      <c r="I962" s="5"/>
      <c r="J962" s="5"/>
      <c r="K962" s="402"/>
      <c r="L962" s="402"/>
      <c r="M962" s="5"/>
      <c r="N962" s="5"/>
      <c r="O962" s="5"/>
    </row>
    <row r="963" spans="2:15" s="2" customFormat="1" ht="50.25" customHeight="1" x14ac:dyDescent="0.25">
      <c r="B963" s="11"/>
      <c r="C963" s="11"/>
      <c r="D963" s="11"/>
      <c r="E963" s="11"/>
      <c r="F963" s="11"/>
      <c r="H963" s="11"/>
      <c r="I963" s="5"/>
      <c r="J963" s="5"/>
      <c r="K963" s="402"/>
      <c r="L963" s="402"/>
      <c r="M963" s="5"/>
      <c r="N963" s="5"/>
      <c r="O963" s="5"/>
    </row>
    <row r="964" spans="2:15" s="2" customFormat="1" ht="50.25" customHeight="1" x14ac:dyDescent="0.25">
      <c r="B964" s="11"/>
      <c r="C964" s="11"/>
      <c r="D964" s="11"/>
      <c r="E964" s="11"/>
      <c r="F964" s="11"/>
      <c r="H964" s="11"/>
      <c r="I964" s="5"/>
      <c r="J964" s="5"/>
      <c r="K964" s="402"/>
      <c r="L964" s="402"/>
      <c r="M964" s="5"/>
      <c r="N964" s="5"/>
      <c r="O964" s="5"/>
    </row>
    <row r="965" spans="2:15" s="2" customFormat="1" ht="50.25" customHeight="1" x14ac:dyDescent="0.25">
      <c r="B965" s="11"/>
      <c r="C965" s="11"/>
      <c r="D965" s="11"/>
      <c r="E965" s="11"/>
      <c r="F965" s="11"/>
      <c r="H965" s="11"/>
      <c r="I965" s="5"/>
      <c r="J965" s="5"/>
      <c r="K965" s="402"/>
      <c r="L965" s="402"/>
      <c r="M965" s="5"/>
      <c r="N965" s="5"/>
      <c r="O965" s="5"/>
    </row>
    <row r="966" spans="2:15" s="2" customFormat="1" ht="50.25" customHeight="1" x14ac:dyDescent="0.25">
      <c r="B966" s="11"/>
      <c r="C966" s="11"/>
      <c r="D966" s="11"/>
      <c r="E966" s="11"/>
      <c r="F966" s="11"/>
      <c r="H966" s="11"/>
      <c r="I966" s="5"/>
      <c r="J966" s="5"/>
      <c r="K966" s="402"/>
      <c r="L966" s="402"/>
      <c r="M966" s="5"/>
      <c r="N966" s="5"/>
      <c r="O966" s="5"/>
    </row>
    <row r="967" spans="2:15" s="2" customFormat="1" ht="50.25" customHeight="1" x14ac:dyDescent="0.25">
      <c r="B967" s="11"/>
      <c r="C967" s="11"/>
      <c r="D967" s="11"/>
      <c r="E967" s="11"/>
      <c r="F967" s="11"/>
      <c r="H967" s="11"/>
      <c r="I967" s="5"/>
      <c r="J967" s="5"/>
      <c r="K967" s="402"/>
      <c r="L967" s="402"/>
      <c r="M967" s="5"/>
      <c r="N967" s="5"/>
      <c r="O967" s="5"/>
    </row>
    <row r="968" spans="2:15" s="2" customFormat="1" ht="50.25" customHeight="1" x14ac:dyDescent="0.25">
      <c r="B968" s="11"/>
      <c r="C968" s="11"/>
      <c r="D968" s="11"/>
      <c r="E968" s="11"/>
      <c r="F968" s="11"/>
      <c r="H968" s="11"/>
      <c r="I968" s="5"/>
      <c r="J968" s="5"/>
      <c r="K968" s="402"/>
      <c r="L968" s="402"/>
      <c r="M968" s="5"/>
      <c r="N968" s="5"/>
      <c r="O968" s="5"/>
    </row>
    <row r="969" spans="2:15" s="2" customFormat="1" ht="50.25" customHeight="1" x14ac:dyDescent="0.25">
      <c r="B969" s="11"/>
      <c r="C969" s="11"/>
      <c r="D969" s="11"/>
      <c r="E969" s="11"/>
      <c r="F969" s="11"/>
      <c r="H969" s="11"/>
      <c r="I969" s="5"/>
      <c r="J969" s="5"/>
      <c r="K969" s="402"/>
      <c r="L969" s="402"/>
      <c r="M969" s="5"/>
      <c r="N969" s="5"/>
      <c r="O969" s="5"/>
    </row>
    <row r="970" spans="2:15" s="2" customFormat="1" ht="50.25" customHeight="1" x14ac:dyDescent="0.25">
      <c r="B970" s="11"/>
      <c r="C970" s="11"/>
      <c r="D970" s="11"/>
      <c r="E970" s="11"/>
      <c r="F970" s="11"/>
      <c r="H970" s="11"/>
      <c r="I970" s="5"/>
      <c r="J970" s="5"/>
      <c r="K970" s="402"/>
      <c r="L970" s="402"/>
      <c r="M970" s="5"/>
      <c r="N970" s="5"/>
      <c r="O970" s="5"/>
    </row>
    <row r="971" spans="2:15" s="2" customFormat="1" ht="50.25" customHeight="1" x14ac:dyDescent="0.25">
      <c r="B971" s="11"/>
      <c r="C971" s="11"/>
      <c r="D971" s="11"/>
      <c r="E971" s="11"/>
      <c r="F971" s="11"/>
      <c r="H971" s="11"/>
      <c r="I971" s="5"/>
      <c r="J971" s="5"/>
      <c r="K971" s="402"/>
      <c r="L971" s="402"/>
      <c r="M971" s="5"/>
      <c r="N971" s="5"/>
      <c r="O971" s="5"/>
    </row>
    <row r="972" spans="2:15" s="2" customFormat="1" ht="50.25" customHeight="1" x14ac:dyDescent="0.25">
      <c r="B972" s="11"/>
      <c r="C972" s="11"/>
      <c r="D972" s="11"/>
      <c r="E972" s="11"/>
      <c r="F972" s="11"/>
      <c r="H972" s="11"/>
      <c r="I972" s="5"/>
      <c r="J972" s="5"/>
      <c r="K972" s="402"/>
      <c r="L972" s="402"/>
      <c r="M972" s="5"/>
      <c r="N972" s="5"/>
      <c r="O972" s="5"/>
    </row>
    <row r="973" spans="2:15" s="2" customFormat="1" ht="50.25" customHeight="1" x14ac:dyDescent="0.25">
      <c r="B973" s="11"/>
      <c r="C973" s="11"/>
      <c r="D973" s="11"/>
      <c r="E973" s="11"/>
      <c r="F973" s="11"/>
      <c r="H973" s="11"/>
      <c r="I973" s="5"/>
      <c r="J973" s="5"/>
      <c r="K973" s="402"/>
      <c r="L973" s="402"/>
      <c r="M973" s="5"/>
      <c r="N973" s="5"/>
      <c r="O973" s="5"/>
    </row>
    <row r="974" spans="2:15" s="2" customFormat="1" ht="50.25" customHeight="1" x14ac:dyDescent="0.25">
      <c r="B974" s="11"/>
      <c r="C974" s="11"/>
      <c r="D974" s="11"/>
      <c r="E974" s="11"/>
      <c r="F974" s="11"/>
      <c r="H974" s="11"/>
      <c r="I974" s="5"/>
      <c r="J974" s="5"/>
      <c r="K974" s="402"/>
      <c r="L974" s="402"/>
      <c r="M974" s="5"/>
      <c r="N974" s="5"/>
      <c r="O974" s="5"/>
    </row>
    <row r="975" spans="2:15" s="2" customFormat="1" ht="50.25" customHeight="1" x14ac:dyDescent="0.25">
      <c r="B975" s="11"/>
      <c r="C975" s="11"/>
      <c r="D975" s="11"/>
      <c r="E975" s="11"/>
      <c r="F975" s="11"/>
      <c r="H975" s="11"/>
      <c r="I975" s="5"/>
      <c r="J975" s="5"/>
      <c r="K975" s="402"/>
      <c r="L975" s="402"/>
      <c r="M975" s="5"/>
      <c r="N975" s="5"/>
      <c r="O975" s="5"/>
    </row>
    <row r="976" spans="2:15" s="2" customFormat="1" ht="50.25" customHeight="1" x14ac:dyDescent="0.25">
      <c r="B976" s="11"/>
      <c r="C976" s="11"/>
      <c r="D976" s="11"/>
      <c r="E976" s="11"/>
      <c r="F976" s="11"/>
      <c r="H976" s="11"/>
      <c r="I976" s="5"/>
      <c r="J976" s="5"/>
      <c r="K976" s="402"/>
      <c r="L976" s="402"/>
      <c r="M976" s="5"/>
      <c r="N976" s="5"/>
      <c r="O976" s="5"/>
    </row>
    <row r="977" spans="2:15" s="2" customFormat="1" ht="50.25" customHeight="1" x14ac:dyDescent="0.25">
      <c r="B977" s="11"/>
      <c r="C977" s="11"/>
      <c r="D977" s="11"/>
      <c r="E977" s="11"/>
      <c r="F977" s="11"/>
      <c r="H977" s="11"/>
      <c r="I977" s="5"/>
      <c r="J977" s="5"/>
      <c r="K977" s="402"/>
      <c r="L977" s="402"/>
      <c r="M977" s="5"/>
      <c r="N977" s="5"/>
      <c r="O977" s="5"/>
    </row>
    <row r="978" spans="2:15" s="2" customFormat="1" ht="50.25" customHeight="1" x14ac:dyDescent="0.25">
      <c r="B978" s="11"/>
      <c r="C978" s="11"/>
      <c r="D978" s="11"/>
      <c r="E978" s="11"/>
      <c r="F978" s="11"/>
      <c r="H978" s="11"/>
      <c r="I978" s="5"/>
      <c r="J978" s="5"/>
      <c r="K978" s="402"/>
      <c r="L978" s="402"/>
      <c r="M978" s="5"/>
      <c r="N978" s="5"/>
      <c r="O978" s="5"/>
    </row>
    <row r="979" spans="2:15" s="2" customFormat="1" ht="50.25" customHeight="1" x14ac:dyDescent="0.25">
      <c r="B979" s="11"/>
      <c r="C979" s="11"/>
      <c r="D979" s="11"/>
      <c r="E979" s="11"/>
      <c r="F979" s="11"/>
      <c r="H979" s="11"/>
      <c r="I979" s="5"/>
      <c r="J979" s="5"/>
      <c r="K979" s="402"/>
      <c r="L979" s="402"/>
      <c r="M979" s="5"/>
      <c r="N979" s="5"/>
      <c r="O979" s="5"/>
    </row>
    <row r="980" spans="2:15" s="2" customFormat="1" ht="50.25" customHeight="1" x14ac:dyDescent="0.25">
      <c r="B980" s="11"/>
      <c r="C980" s="11"/>
      <c r="D980" s="11"/>
      <c r="E980" s="11"/>
      <c r="F980" s="11"/>
      <c r="H980" s="11"/>
      <c r="I980" s="5"/>
      <c r="J980" s="5"/>
      <c r="K980" s="402"/>
      <c r="L980" s="402"/>
      <c r="M980" s="5"/>
      <c r="N980" s="5"/>
      <c r="O980" s="5"/>
    </row>
    <row r="981" spans="2:15" s="2" customFormat="1" ht="50.25" customHeight="1" x14ac:dyDescent="0.25">
      <c r="B981" s="11"/>
      <c r="C981" s="11"/>
      <c r="D981" s="11"/>
      <c r="E981" s="11"/>
      <c r="F981" s="11"/>
      <c r="H981" s="11"/>
      <c r="I981" s="5"/>
      <c r="J981" s="5"/>
      <c r="K981" s="402"/>
      <c r="L981" s="402"/>
      <c r="M981" s="5"/>
      <c r="N981" s="5"/>
      <c r="O981" s="5"/>
    </row>
    <row r="982" spans="2:15" s="2" customFormat="1" ht="50.25" customHeight="1" x14ac:dyDescent="0.25">
      <c r="B982" s="11"/>
      <c r="C982" s="11"/>
      <c r="D982" s="11"/>
      <c r="E982" s="11"/>
      <c r="F982" s="11"/>
      <c r="H982" s="11"/>
      <c r="I982" s="5"/>
      <c r="J982" s="5"/>
      <c r="K982" s="402"/>
      <c r="L982" s="402"/>
      <c r="M982" s="5"/>
      <c r="N982" s="5"/>
      <c r="O982" s="5"/>
    </row>
    <row r="983" spans="2:15" s="2" customFormat="1" ht="50.25" customHeight="1" x14ac:dyDescent="0.25">
      <c r="B983" s="11"/>
      <c r="C983" s="11"/>
      <c r="D983" s="11"/>
      <c r="E983" s="11"/>
      <c r="F983" s="11"/>
      <c r="H983" s="11"/>
      <c r="I983" s="5"/>
      <c r="J983" s="5"/>
      <c r="K983" s="402"/>
      <c r="L983" s="402"/>
      <c r="M983" s="5"/>
      <c r="N983" s="5"/>
      <c r="O983" s="5"/>
    </row>
    <row r="984" spans="2:15" s="2" customFormat="1" ht="50.25" customHeight="1" x14ac:dyDescent="0.25">
      <c r="B984" s="11"/>
      <c r="C984" s="11"/>
      <c r="D984" s="11"/>
      <c r="E984" s="11"/>
      <c r="F984" s="11"/>
      <c r="H984" s="11"/>
      <c r="I984" s="5"/>
      <c r="J984" s="5"/>
      <c r="K984" s="402"/>
      <c r="L984" s="402"/>
      <c r="M984" s="5"/>
      <c r="N984" s="5"/>
      <c r="O984" s="5"/>
    </row>
    <row r="985" spans="2:15" s="2" customFormat="1" ht="50.25" customHeight="1" x14ac:dyDescent="0.25">
      <c r="B985" s="11"/>
      <c r="C985" s="11"/>
      <c r="D985" s="11"/>
      <c r="E985" s="11"/>
      <c r="F985" s="11"/>
      <c r="H985" s="11"/>
      <c r="I985" s="5"/>
      <c r="J985" s="5"/>
      <c r="K985" s="402"/>
      <c r="L985" s="402"/>
      <c r="M985" s="5"/>
      <c r="N985" s="5"/>
      <c r="O985" s="5"/>
    </row>
    <row r="986" spans="2:15" s="2" customFormat="1" ht="50.25" customHeight="1" x14ac:dyDescent="0.25">
      <c r="B986" s="11"/>
      <c r="C986" s="11"/>
      <c r="D986" s="11"/>
      <c r="E986" s="11"/>
      <c r="F986" s="11"/>
      <c r="H986" s="11"/>
      <c r="I986" s="5"/>
      <c r="J986" s="5"/>
      <c r="K986" s="402"/>
      <c r="L986" s="402"/>
      <c r="M986" s="5"/>
      <c r="N986" s="5"/>
      <c r="O986" s="5"/>
    </row>
    <row r="987" spans="2:15" s="2" customFormat="1" ht="50.25" customHeight="1" x14ac:dyDescent="0.25">
      <c r="B987" s="11"/>
      <c r="C987" s="11"/>
      <c r="D987" s="11"/>
      <c r="E987" s="11"/>
      <c r="F987" s="11"/>
      <c r="H987" s="11"/>
      <c r="I987" s="5"/>
      <c r="J987" s="5"/>
      <c r="K987" s="402"/>
      <c r="L987" s="402"/>
      <c r="M987" s="5"/>
      <c r="N987" s="5"/>
      <c r="O987" s="5"/>
    </row>
    <row r="988" spans="2:15" s="2" customFormat="1" ht="50.25" customHeight="1" x14ac:dyDescent="0.25">
      <c r="B988" s="11"/>
      <c r="C988" s="11"/>
      <c r="D988" s="11"/>
      <c r="E988" s="11"/>
      <c r="F988" s="11"/>
      <c r="H988" s="11"/>
      <c r="I988" s="5"/>
      <c r="J988" s="5"/>
      <c r="K988" s="402"/>
      <c r="L988" s="402"/>
      <c r="M988" s="5"/>
      <c r="N988" s="5"/>
      <c r="O988" s="5"/>
    </row>
    <row r="989" spans="2:15" s="2" customFormat="1" ht="50.25" customHeight="1" x14ac:dyDescent="0.25">
      <c r="B989" s="11"/>
      <c r="C989" s="11"/>
      <c r="D989" s="11"/>
      <c r="E989" s="11"/>
      <c r="F989" s="11"/>
      <c r="H989" s="11"/>
      <c r="I989" s="5"/>
      <c r="J989" s="5"/>
      <c r="K989" s="402"/>
      <c r="L989" s="402"/>
      <c r="M989" s="5"/>
      <c r="N989" s="5"/>
      <c r="O989" s="5"/>
    </row>
    <row r="990" spans="2:15" s="2" customFormat="1" ht="50.25" customHeight="1" x14ac:dyDescent="0.25">
      <c r="B990" s="11"/>
      <c r="C990" s="11"/>
      <c r="D990" s="11"/>
      <c r="E990" s="11"/>
      <c r="F990" s="11"/>
      <c r="H990" s="11"/>
      <c r="I990" s="5"/>
      <c r="J990" s="5"/>
      <c r="K990" s="402"/>
      <c r="L990" s="402"/>
      <c r="M990" s="5"/>
      <c r="N990" s="5"/>
      <c r="O990" s="5"/>
    </row>
    <row r="991" spans="2:15" s="2" customFormat="1" ht="50.25" customHeight="1" x14ac:dyDescent="0.25">
      <c r="B991" s="11"/>
      <c r="C991" s="11"/>
      <c r="D991" s="11"/>
      <c r="E991" s="11"/>
      <c r="F991" s="11"/>
      <c r="H991" s="11"/>
      <c r="I991" s="5"/>
      <c r="J991" s="5"/>
      <c r="K991" s="402"/>
      <c r="L991" s="402"/>
      <c r="M991" s="5"/>
      <c r="N991" s="5"/>
      <c r="O991" s="5"/>
    </row>
    <row r="992" spans="2:15" s="2" customFormat="1" ht="50.25" customHeight="1" x14ac:dyDescent="0.25">
      <c r="B992" s="11"/>
      <c r="C992" s="11"/>
      <c r="D992" s="11"/>
      <c r="E992" s="11"/>
      <c r="F992" s="11"/>
      <c r="H992" s="11"/>
      <c r="I992" s="5"/>
      <c r="J992" s="5"/>
      <c r="K992" s="402"/>
      <c r="L992" s="402"/>
      <c r="M992" s="5"/>
      <c r="N992" s="5"/>
      <c r="O992" s="5"/>
    </row>
    <row r="993" spans="2:15" s="2" customFormat="1" ht="50.25" customHeight="1" x14ac:dyDescent="0.25">
      <c r="B993" s="11"/>
      <c r="C993" s="11"/>
      <c r="D993" s="11"/>
      <c r="E993" s="11"/>
      <c r="F993" s="11"/>
      <c r="H993" s="11"/>
      <c r="I993" s="5"/>
      <c r="J993" s="5"/>
      <c r="K993" s="402"/>
      <c r="L993" s="402"/>
      <c r="M993" s="5"/>
      <c r="N993" s="5"/>
      <c r="O993" s="5"/>
    </row>
    <row r="994" spans="2:15" s="2" customFormat="1" ht="50.25" customHeight="1" x14ac:dyDescent="0.25">
      <c r="B994" s="11"/>
      <c r="C994" s="11"/>
      <c r="D994" s="11"/>
      <c r="E994" s="11"/>
      <c r="F994" s="11"/>
      <c r="H994" s="11"/>
      <c r="I994" s="5"/>
      <c r="J994" s="5"/>
      <c r="K994" s="402"/>
      <c r="L994" s="402"/>
      <c r="M994" s="5"/>
      <c r="N994" s="5"/>
      <c r="O994" s="5"/>
    </row>
    <row r="995" spans="2:15" s="2" customFormat="1" ht="50.25" customHeight="1" x14ac:dyDescent="0.25">
      <c r="B995" s="11"/>
      <c r="C995" s="11"/>
      <c r="D995" s="11"/>
      <c r="E995" s="11"/>
      <c r="F995" s="11"/>
      <c r="H995" s="11"/>
      <c r="I995" s="5"/>
      <c r="J995" s="5"/>
      <c r="K995" s="402"/>
      <c r="L995" s="402"/>
      <c r="M995" s="5"/>
      <c r="N995" s="5"/>
      <c r="O995" s="5"/>
    </row>
    <row r="996" spans="2:15" s="2" customFormat="1" ht="50.25" customHeight="1" x14ac:dyDescent="0.25">
      <c r="B996" s="11"/>
      <c r="C996" s="11"/>
      <c r="D996" s="11"/>
      <c r="E996" s="11"/>
      <c r="F996" s="11"/>
      <c r="H996" s="11"/>
      <c r="I996" s="5"/>
      <c r="J996" s="5"/>
      <c r="K996" s="402"/>
      <c r="L996" s="402"/>
      <c r="M996" s="5"/>
      <c r="N996" s="5"/>
      <c r="O996" s="5"/>
    </row>
    <row r="997" spans="2:15" s="2" customFormat="1" ht="50.25" customHeight="1" x14ac:dyDescent="0.25">
      <c r="B997" s="11"/>
      <c r="C997" s="11"/>
      <c r="D997" s="11"/>
      <c r="E997" s="11"/>
      <c r="F997" s="11"/>
      <c r="H997" s="11"/>
      <c r="I997" s="5"/>
      <c r="J997" s="5"/>
      <c r="K997" s="402"/>
      <c r="L997" s="402"/>
      <c r="M997" s="5"/>
      <c r="N997" s="5"/>
      <c r="O997" s="5"/>
    </row>
    <row r="998" spans="2:15" s="2" customFormat="1" ht="50.25" customHeight="1" x14ac:dyDescent="0.25">
      <c r="B998" s="11"/>
      <c r="C998" s="11"/>
      <c r="D998" s="11"/>
      <c r="E998" s="11"/>
      <c r="F998" s="11"/>
      <c r="H998" s="11"/>
      <c r="I998" s="5"/>
      <c r="J998" s="5"/>
      <c r="K998" s="402"/>
      <c r="L998" s="402"/>
      <c r="M998" s="5"/>
      <c r="N998" s="5"/>
      <c r="O998" s="5"/>
    </row>
    <row r="999" spans="2:15" s="2" customFormat="1" ht="50.25" customHeight="1" x14ac:dyDescent="0.25">
      <c r="B999" s="11"/>
      <c r="C999" s="11"/>
      <c r="D999" s="11"/>
      <c r="E999" s="11"/>
      <c r="F999" s="11"/>
      <c r="H999" s="11"/>
      <c r="I999" s="5"/>
      <c r="J999" s="5"/>
      <c r="K999" s="402"/>
      <c r="L999" s="402"/>
      <c r="M999" s="5"/>
      <c r="N999" s="5"/>
      <c r="O999" s="5"/>
    </row>
    <row r="1000" spans="2:15" s="2" customFormat="1" ht="50.25" customHeight="1" x14ac:dyDescent="0.25">
      <c r="B1000" s="11"/>
      <c r="C1000" s="11"/>
      <c r="D1000" s="11"/>
      <c r="E1000" s="11"/>
      <c r="F1000" s="11"/>
      <c r="H1000" s="11"/>
      <c r="I1000" s="5"/>
      <c r="J1000" s="5"/>
      <c r="K1000" s="402"/>
      <c r="L1000" s="402"/>
      <c r="M1000" s="5"/>
      <c r="N1000" s="5"/>
      <c r="O1000" s="5"/>
    </row>
    <row r="1001" spans="2:15" s="2" customFormat="1" ht="50.25" customHeight="1" x14ac:dyDescent="0.25">
      <c r="B1001" s="11"/>
      <c r="C1001" s="11"/>
      <c r="D1001" s="11"/>
      <c r="E1001" s="11"/>
      <c r="F1001" s="11"/>
      <c r="H1001" s="11"/>
      <c r="I1001" s="5"/>
      <c r="J1001" s="5"/>
      <c r="K1001" s="402"/>
      <c r="L1001" s="402"/>
      <c r="M1001" s="5"/>
      <c r="N1001" s="5"/>
      <c r="O1001" s="5"/>
    </row>
    <row r="1002" spans="2:15" s="2" customFormat="1" ht="50.25" customHeight="1" x14ac:dyDescent="0.25">
      <c r="B1002" s="11"/>
      <c r="C1002" s="11"/>
      <c r="D1002" s="11"/>
      <c r="E1002" s="11"/>
      <c r="F1002" s="11"/>
      <c r="H1002" s="11"/>
      <c r="I1002" s="5"/>
      <c r="J1002" s="5"/>
      <c r="K1002" s="402"/>
      <c r="L1002" s="402"/>
      <c r="M1002" s="5"/>
      <c r="N1002" s="5"/>
      <c r="O1002" s="5"/>
    </row>
    <row r="1003" spans="2:15" s="2" customFormat="1" ht="50.25" customHeight="1" x14ac:dyDescent="0.25">
      <c r="B1003" s="11"/>
      <c r="C1003" s="11"/>
      <c r="D1003" s="11"/>
      <c r="E1003" s="11"/>
      <c r="F1003" s="11"/>
      <c r="H1003" s="11"/>
      <c r="I1003" s="5"/>
      <c r="J1003" s="5"/>
      <c r="K1003" s="402"/>
      <c r="L1003" s="402"/>
      <c r="M1003" s="5"/>
      <c r="N1003" s="5"/>
      <c r="O1003" s="5"/>
    </row>
    <row r="1004" spans="2:15" s="2" customFormat="1" ht="50.25" customHeight="1" x14ac:dyDescent="0.25">
      <c r="B1004" s="11"/>
      <c r="C1004" s="11"/>
      <c r="D1004" s="11"/>
      <c r="E1004" s="11"/>
      <c r="F1004" s="11"/>
      <c r="H1004" s="11"/>
      <c r="I1004" s="5"/>
      <c r="J1004" s="5"/>
      <c r="K1004" s="402"/>
      <c r="L1004" s="402"/>
      <c r="M1004" s="5"/>
      <c r="N1004" s="5"/>
      <c r="O1004" s="5"/>
    </row>
    <row r="1005" spans="2:15" s="2" customFormat="1" ht="50.25" customHeight="1" x14ac:dyDescent="0.25">
      <c r="B1005" s="11"/>
      <c r="C1005" s="11"/>
      <c r="D1005" s="11"/>
      <c r="E1005" s="11"/>
      <c r="F1005" s="11"/>
      <c r="H1005" s="11"/>
      <c r="I1005" s="5"/>
      <c r="J1005" s="5"/>
      <c r="K1005" s="402"/>
      <c r="L1005" s="402"/>
      <c r="M1005" s="5"/>
      <c r="N1005" s="5"/>
      <c r="O1005" s="5"/>
    </row>
    <row r="1006" spans="2:15" s="2" customFormat="1" ht="50.25" customHeight="1" x14ac:dyDescent="0.25">
      <c r="B1006" s="11"/>
      <c r="C1006" s="11"/>
      <c r="D1006" s="11"/>
      <c r="E1006" s="11"/>
      <c r="F1006" s="11"/>
      <c r="H1006" s="11"/>
      <c r="I1006" s="5"/>
      <c r="J1006" s="5"/>
      <c r="K1006" s="402"/>
      <c r="L1006" s="402"/>
      <c r="M1006" s="5"/>
      <c r="N1006" s="5"/>
      <c r="O1006" s="5"/>
    </row>
    <row r="1007" spans="2:15" s="2" customFormat="1" ht="50.25" customHeight="1" x14ac:dyDescent="0.25">
      <c r="B1007" s="11"/>
      <c r="C1007" s="11"/>
      <c r="D1007" s="11"/>
      <c r="E1007" s="11"/>
      <c r="F1007" s="11"/>
      <c r="H1007" s="11"/>
      <c r="I1007" s="5"/>
      <c r="J1007" s="5"/>
      <c r="K1007" s="402"/>
      <c r="L1007" s="402"/>
      <c r="M1007" s="5"/>
      <c r="N1007" s="5"/>
      <c r="O1007" s="5"/>
    </row>
    <row r="1008" spans="2:15" s="2" customFormat="1" ht="50.25" customHeight="1" x14ac:dyDescent="0.25">
      <c r="B1008" s="11"/>
      <c r="C1008" s="11"/>
      <c r="D1008" s="11"/>
      <c r="E1008" s="11"/>
      <c r="F1008" s="11"/>
      <c r="H1008" s="11"/>
      <c r="I1008" s="5"/>
      <c r="J1008" s="5"/>
      <c r="K1008" s="402"/>
      <c r="L1008" s="402"/>
      <c r="M1008" s="5"/>
      <c r="N1008" s="5"/>
      <c r="O1008" s="5"/>
    </row>
    <row r="1009" spans="2:15" s="2" customFormat="1" ht="50.25" customHeight="1" x14ac:dyDescent="0.25">
      <c r="B1009" s="11"/>
      <c r="C1009" s="11"/>
      <c r="D1009" s="11"/>
      <c r="E1009" s="11"/>
      <c r="F1009" s="11"/>
      <c r="H1009" s="11"/>
      <c r="I1009" s="5"/>
      <c r="J1009" s="5"/>
      <c r="K1009" s="402"/>
      <c r="L1009" s="402"/>
      <c r="M1009" s="5"/>
      <c r="N1009" s="5"/>
      <c r="O1009" s="5"/>
    </row>
    <row r="1010" spans="2:15" s="2" customFormat="1" ht="50.25" customHeight="1" x14ac:dyDescent="0.25">
      <c r="B1010" s="11"/>
      <c r="C1010" s="11"/>
      <c r="D1010" s="11"/>
      <c r="E1010" s="11"/>
      <c r="F1010" s="11"/>
      <c r="H1010" s="11"/>
      <c r="I1010" s="5"/>
      <c r="J1010" s="5"/>
      <c r="K1010" s="402"/>
      <c r="L1010" s="402"/>
      <c r="M1010" s="5"/>
      <c r="N1010" s="5"/>
      <c r="O1010" s="5"/>
    </row>
    <row r="1011" spans="2:15" s="2" customFormat="1" ht="50.25" customHeight="1" x14ac:dyDescent="0.25">
      <c r="B1011" s="11"/>
      <c r="C1011" s="11"/>
      <c r="D1011" s="11"/>
      <c r="E1011" s="11"/>
      <c r="F1011" s="11"/>
      <c r="H1011" s="11"/>
      <c r="I1011" s="5"/>
      <c r="J1011" s="5"/>
      <c r="K1011" s="402"/>
      <c r="L1011" s="402"/>
      <c r="M1011" s="5"/>
      <c r="N1011" s="5"/>
      <c r="O1011" s="5"/>
    </row>
    <row r="1012" spans="2:15" s="2" customFormat="1" ht="50.25" customHeight="1" x14ac:dyDescent="0.25">
      <c r="B1012" s="11"/>
      <c r="C1012" s="11"/>
      <c r="D1012" s="11"/>
      <c r="E1012" s="11"/>
      <c r="F1012" s="11"/>
      <c r="H1012" s="11"/>
      <c r="I1012" s="5"/>
      <c r="J1012" s="5"/>
      <c r="K1012" s="402"/>
      <c r="L1012" s="402"/>
      <c r="M1012" s="5"/>
      <c r="N1012" s="5"/>
      <c r="O1012" s="5"/>
    </row>
    <row r="1013" spans="2:15" s="2" customFormat="1" ht="50.25" customHeight="1" x14ac:dyDescent="0.25">
      <c r="B1013" s="11"/>
      <c r="C1013" s="11"/>
      <c r="D1013" s="11"/>
      <c r="E1013" s="11"/>
      <c r="F1013" s="11"/>
      <c r="H1013" s="11"/>
      <c r="I1013" s="5"/>
      <c r="J1013" s="5"/>
      <c r="K1013" s="402"/>
      <c r="L1013" s="402"/>
      <c r="M1013" s="5"/>
      <c r="N1013" s="5"/>
      <c r="O1013" s="5"/>
    </row>
    <row r="1014" spans="2:15" s="2" customFormat="1" ht="50.25" customHeight="1" x14ac:dyDescent="0.25">
      <c r="B1014" s="11"/>
      <c r="C1014" s="11"/>
      <c r="D1014" s="11"/>
      <c r="E1014" s="11"/>
      <c r="F1014" s="11"/>
      <c r="H1014" s="11"/>
      <c r="I1014" s="5"/>
      <c r="J1014" s="5"/>
      <c r="K1014" s="402"/>
      <c r="L1014" s="402"/>
      <c r="M1014" s="5"/>
      <c r="N1014" s="5"/>
      <c r="O1014" s="5"/>
    </row>
    <row r="1015" spans="2:15" s="2" customFormat="1" ht="50.25" customHeight="1" x14ac:dyDescent="0.25">
      <c r="B1015" s="11"/>
      <c r="C1015" s="11"/>
      <c r="D1015" s="11"/>
      <c r="E1015" s="11"/>
      <c r="F1015" s="11"/>
      <c r="H1015" s="11"/>
      <c r="I1015" s="5"/>
      <c r="J1015" s="5"/>
      <c r="K1015" s="402"/>
      <c r="L1015" s="402"/>
      <c r="M1015" s="5"/>
      <c r="N1015" s="5"/>
      <c r="O1015" s="5"/>
    </row>
    <row r="1016" spans="2:15" s="2" customFormat="1" ht="50.25" customHeight="1" x14ac:dyDescent="0.25">
      <c r="B1016" s="11"/>
      <c r="C1016" s="11"/>
      <c r="D1016" s="11"/>
      <c r="E1016" s="11"/>
      <c r="F1016" s="11"/>
      <c r="H1016" s="11"/>
      <c r="I1016" s="5"/>
      <c r="J1016" s="5"/>
      <c r="K1016" s="402"/>
      <c r="L1016" s="402"/>
      <c r="M1016" s="5"/>
      <c r="N1016" s="5"/>
      <c r="O1016" s="5"/>
    </row>
    <row r="1017" spans="2:15" s="2" customFormat="1" ht="50.25" customHeight="1" x14ac:dyDescent="0.25">
      <c r="B1017" s="11"/>
      <c r="C1017" s="11"/>
      <c r="D1017" s="11"/>
      <c r="E1017" s="11"/>
      <c r="F1017" s="11"/>
      <c r="H1017" s="11"/>
      <c r="I1017" s="5"/>
      <c r="J1017" s="5"/>
      <c r="K1017" s="402"/>
      <c r="L1017" s="402"/>
      <c r="M1017" s="5"/>
      <c r="N1017" s="5"/>
      <c r="O1017" s="5"/>
    </row>
    <row r="1018" spans="2:15" s="2" customFormat="1" ht="50.25" customHeight="1" x14ac:dyDescent="0.25">
      <c r="B1018" s="11"/>
      <c r="C1018" s="11"/>
      <c r="D1018" s="11"/>
      <c r="E1018" s="11"/>
      <c r="F1018" s="11"/>
      <c r="H1018" s="11"/>
      <c r="I1018" s="5"/>
      <c r="J1018" s="5"/>
      <c r="K1018" s="402"/>
      <c r="L1018" s="402"/>
      <c r="M1018" s="5"/>
      <c r="N1018" s="5"/>
      <c r="O1018" s="5"/>
    </row>
    <row r="1019" spans="2:15" s="2" customFormat="1" ht="50.25" customHeight="1" x14ac:dyDescent="0.25">
      <c r="B1019" s="11"/>
      <c r="C1019" s="11"/>
      <c r="D1019" s="11"/>
      <c r="E1019" s="11"/>
      <c r="F1019" s="11"/>
      <c r="H1019" s="11"/>
      <c r="I1019" s="5"/>
      <c r="J1019" s="5"/>
      <c r="K1019" s="402"/>
      <c r="L1019" s="402"/>
      <c r="M1019" s="5"/>
      <c r="N1019" s="5"/>
      <c r="O1019" s="5"/>
    </row>
    <row r="1020" spans="2:15" s="2" customFormat="1" ht="50.25" customHeight="1" x14ac:dyDescent="0.25">
      <c r="B1020" s="11"/>
      <c r="C1020" s="11"/>
      <c r="D1020" s="11"/>
      <c r="E1020" s="11"/>
      <c r="F1020" s="11"/>
      <c r="H1020" s="11"/>
      <c r="I1020" s="5"/>
      <c r="J1020" s="5"/>
      <c r="K1020" s="402"/>
      <c r="L1020" s="402"/>
      <c r="M1020" s="5"/>
      <c r="N1020" s="5"/>
      <c r="O1020" s="5"/>
    </row>
    <row r="1021" spans="2:15" s="2" customFormat="1" ht="50.25" customHeight="1" x14ac:dyDescent="0.25">
      <c r="B1021" s="11"/>
      <c r="C1021" s="11"/>
      <c r="D1021" s="11"/>
      <c r="E1021" s="11"/>
      <c r="F1021" s="11"/>
      <c r="H1021" s="11"/>
      <c r="I1021" s="5"/>
      <c r="J1021" s="5"/>
      <c r="K1021" s="402"/>
      <c r="L1021" s="402"/>
      <c r="M1021" s="5"/>
      <c r="N1021" s="5"/>
      <c r="O1021" s="5"/>
    </row>
    <row r="1022" spans="2:15" s="2" customFormat="1" ht="50.25" customHeight="1" x14ac:dyDescent="0.25">
      <c r="B1022" s="11"/>
      <c r="C1022" s="11"/>
      <c r="D1022" s="11"/>
      <c r="E1022" s="11"/>
      <c r="F1022" s="11"/>
      <c r="H1022" s="11"/>
      <c r="I1022" s="5"/>
      <c r="J1022" s="5"/>
      <c r="K1022" s="402"/>
      <c r="L1022" s="402"/>
      <c r="M1022" s="5"/>
      <c r="N1022" s="5"/>
      <c r="O1022" s="5"/>
    </row>
    <row r="1023" spans="2:15" s="2" customFormat="1" ht="50.25" customHeight="1" x14ac:dyDescent="0.25">
      <c r="B1023" s="11"/>
      <c r="C1023" s="11"/>
      <c r="D1023" s="11"/>
      <c r="E1023" s="11"/>
      <c r="F1023" s="11"/>
      <c r="H1023" s="11"/>
      <c r="I1023" s="5"/>
      <c r="J1023" s="5"/>
      <c r="K1023" s="402"/>
      <c r="L1023" s="402"/>
      <c r="M1023" s="5"/>
      <c r="N1023" s="5"/>
      <c r="O1023" s="5"/>
    </row>
    <row r="1024" spans="2:15" s="2" customFormat="1" ht="50.25" customHeight="1" x14ac:dyDescent="0.25">
      <c r="B1024" s="11"/>
      <c r="C1024" s="11"/>
      <c r="D1024" s="11"/>
      <c r="E1024" s="11"/>
      <c r="F1024" s="11"/>
      <c r="H1024" s="11"/>
      <c r="I1024" s="5"/>
      <c r="J1024" s="5"/>
      <c r="K1024" s="402"/>
      <c r="L1024" s="402"/>
      <c r="M1024" s="5"/>
      <c r="N1024" s="5"/>
      <c r="O1024" s="5"/>
    </row>
    <row r="1025" spans="2:15" s="2" customFormat="1" ht="50.25" customHeight="1" x14ac:dyDescent="0.25">
      <c r="B1025" s="11"/>
      <c r="C1025" s="11"/>
      <c r="D1025" s="11"/>
      <c r="E1025" s="11"/>
      <c r="F1025" s="11"/>
      <c r="H1025" s="11"/>
      <c r="I1025" s="5"/>
      <c r="J1025" s="5"/>
      <c r="K1025" s="402"/>
      <c r="L1025" s="402"/>
      <c r="M1025" s="5"/>
      <c r="N1025" s="5"/>
      <c r="O1025" s="5"/>
    </row>
    <row r="1026" spans="2:15" s="2" customFormat="1" ht="50.25" customHeight="1" x14ac:dyDescent="0.25">
      <c r="B1026" s="11"/>
      <c r="C1026" s="11"/>
      <c r="D1026" s="11"/>
      <c r="E1026" s="11"/>
      <c r="F1026" s="11"/>
      <c r="H1026" s="11"/>
      <c r="I1026" s="5"/>
      <c r="J1026" s="5"/>
      <c r="K1026" s="402"/>
      <c r="L1026" s="402"/>
      <c r="M1026" s="5"/>
      <c r="N1026" s="5"/>
      <c r="O1026" s="5"/>
    </row>
    <row r="1027" spans="2:15" s="2" customFormat="1" ht="50.25" customHeight="1" x14ac:dyDescent="0.25">
      <c r="B1027" s="11"/>
      <c r="C1027" s="11"/>
      <c r="D1027" s="11"/>
      <c r="E1027" s="11"/>
      <c r="F1027" s="11"/>
      <c r="H1027" s="11"/>
      <c r="I1027" s="5"/>
      <c r="J1027" s="5"/>
      <c r="K1027" s="402"/>
      <c r="L1027" s="402"/>
      <c r="M1027" s="5"/>
      <c r="N1027" s="5"/>
      <c r="O1027" s="5"/>
    </row>
    <row r="1028" spans="2:15" s="2" customFormat="1" ht="50.25" customHeight="1" x14ac:dyDescent="0.25">
      <c r="B1028" s="11"/>
      <c r="C1028" s="11"/>
      <c r="D1028" s="11"/>
      <c r="E1028" s="11"/>
      <c r="F1028" s="11"/>
      <c r="H1028" s="11"/>
      <c r="I1028" s="5"/>
      <c r="J1028" s="5"/>
      <c r="K1028" s="402"/>
      <c r="L1028" s="402"/>
      <c r="M1028" s="5"/>
      <c r="N1028" s="5"/>
      <c r="O1028" s="5"/>
    </row>
    <row r="1029" spans="2:15" s="2" customFormat="1" ht="50.25" customHeight="1" x14ac:dyDescent="0.25">
      <c r="B1029" s="11"/>
      <c r="C1029" s="11"/>
      <c r="D1029" s="11"/>
      <c r="E1029" s="11"/>
      <c r="F1029" s="11"/>
      <c r="H1029" s="11"/>
      <c r="I1029" s="5"/>
      <c r="J1029" s="5"/>
      <c r="K1029" s="402"/>
      <c r="L1029" s="402"/>
      <c r="M1029" s="5"/>
      <c r="N1029" s="5"/>
      <c r="O1029" s="5"/>
    </row>
    <row r="1030" spans="2:15" s="2" customFormat="1" ht="50.25" customHeight="1" x14ac:dyDescent="0.25">
      <c r="B1030" s="11"/>
      <c r="C1030" s="11"/>
      <c r="D1030" s="11"/>
      <c r="E1030" s="11"/>
      <c r="F1030" s="11"/>
      <c r="H1030" s="11"/>
      <c r="I1030" s="5"/>
      <c r="J1030" s="5"/>
      <c r="K1030" s="402"/>
      <c r="L1030" s="402"/>
      <c r="M1030" s="5"/>
      <c r="N1030" s="5"/>
      <c r="O1030" s="5"/>
    </row>
    <row r="1031" spans="2:15" s="2" customFormat="1" ht="50.25" customHeight="1" x14ac:dyDescent="0.25">
      <c r="B1031" s="11"/>
      <c r="C1031" s="11"/>
      <c r="D1031" s="11"/>
      <c r="E1031" s="11"/>
      <c r="F1031" s="11"/>
      <c r="H1031" s="11"/>
      <c r="I1031" s="5"/>
      <c r="J1031" s="5"/>
      <c r="K1031" s="402"/>
      <c r="L1031" s="402"/>
      <c r="M1031" s="5"/>
      <c r="N1031" s="5"/>
      <c r="O1031" s="5"/>
    </row>
    <row r="1032" spans="2:15" s="2" customFormat="1" ht="50.25" customHeight="1" x14ac:dyDescent="0.25">
      <c r="B1032" s="11"/>
      <c r="C1032" s="11"/>
      <c r="D1032" s="11"/>
      <c r="E1032" s="11"/>
      <c r="F1032" s="11"/>
      <c r="H1032" s="11"/>
      <c r="I1032" s="5"/>
      <c r="J1032" s="5"/>
      <c r="K1032" s="402"/>
      <c r="L1032" s="402"/>
      <c r="M1032" s="5"/>
      <c r="N1032" s="5"/>
      <c r="O1032" s="5"/>
    </row>
    <row r="1033" spans="2:15" s="2" customFormat="1" ht="50.25" customHeight="1" x14ac:dyDescent="0.25">
      <c r="B1033" s="11"/>
      <c r="C1033" s="11"/>
      <c r="D1033" s="11"/>
      <c r="E1033" s="11"/>
      <c r="F1033" s="11"/>
      <c r="H1033" s="11"/>
      <c r="I1033" s="5"/>
      <c r="J1033" s="5"/>
      <c r="K1033" s="402"/>
      <c r="L1033" s="402"/>
      <c r="M1033" s="5"/>
      <c r="N1033" s="5"/>
      <c r="O1033" s="5"/>
    </row>
    <row r="1034" spans="2:15" s="2" customFormat="1" ht="50.25" customHeight="1" x14ac:dyDescent="0.25">
      <c r="B1034" s="11"/>
      <c r="C1034" s="11"/>
      <c r="D1034" s="11"/>
      <c r="E1034" s="11"/>
      <c r="F1034" s="11"/>
      <c r="H1034" s="11"/>
      <c r="I1034" s="5"/>
      <c r="J1034" s="5"/>
      <c r="K1034" s="402"/>
      <c r="L1034" s="402"/>
      <c r="M1034" s="5"/>
      <c r="N1034" s="5"/>
      <c r="O1034" s="5"/>
    </row>
    <row r="1035" spans="2:15" s="2" customFormat="1" ht="50.25" customHeight="1" x14ac:dyDescent="0.25">
      <c r="B1035" s="11"/>
      <c r="C1035" s="11"/>
      <c r="D1035" s="11"/>
      <c r="E1035" s="11"/>
      <c r="F1035" s="11"/>
      <c r="H1035" s="11"/>
      <c r="I1035" s="5"/>
      <c r="J1035" s="5"/>
      <c r="K1035" s="402"/>
      <c r="L1035" s="402"/>
      <c r="M1035" s="5"/>
      <c r="N1035" s="5"/>
      <c r="O1035" s="5"/>
    </row>
    <row r="1036" spans="2:15" s="2" customFormat="1" ht="50.25" customHeight="1" x14ac:dyDescent="0.25">
      <c r="B1036" s="11"/>
      <c r="C1036" s="11"/>
      <c r="D1036" s="11"/>
      <c r="E1036" s="11"/>
      <c r="F1036" s="11"/>
      <c r="H1036" s="11"/>
      <c r="I1036" s="5"/>
      <c r="J1036" s="5"/>
      <c r="K1036" s="402"/>
      <c r="L1036" s="402"/>
      <c r="M1036" s="5"/>
      <c r="N1036" s="5"/>
      <c r="O1036" s="5"/>
    </row>
    <row r="1037" spans="2:15" s="2" customFormat="1" ht="50.25" customHeight="1" x14ac:dyDescent="0.25">
      <c r="B1037" s="11"/>
      <c r="C1037" s="11"/>
      <c r="D1037" s="11"/>
      <c r="E1037" s="11"/>
      <c r="F1037" s="11"/>
      <c r="H1037" s="11"/>
      <c r="I1037" s="5"/>
      <c r="J1037" s="5"/>
      <c r="K1037" s="402"/>
      <c r="L1037" s="402"/>
      <c r="M1037" s="5"/>
      <c r="N1037" s="5"/>
      <c r="O1037" s="5"/>
    </row>
    <row r="1038" spans="2:15" s="2" customFormat="1" ht="50.25" customHeight="1" x14ac:dyDescent="0.25">
      <c r="B1038" s="11"/>
      <c r="C1038" s="11"/>
      <c r="D1038" s="11"/>
      <c r="E1038" s="11"/>
      <c r="F1038" s="11"/>
      <c r="H1038" s="11"/>
      <c r="I1038" s="5"/>
      <c r="J1038" s="5"/>
      <c r="K1038" s="402"/>
      <c r="L1038" s="402"/>
      <c r="M1038" s="5"/>
      <c r="N1038" s="5"/>
      <c r="O1038" s="5"/>
    </row>
    <row r="1039" spans="2:15" s="2" customFormat="1" ht="50.25" customHeight="1" x14ac:dyDescent="0.25">
      <c r="B1039" s="11"/>
      <c r="C1039" s="11"/>
      <c r="D1039" s="11"/>
      <c r="E1039" s="11"/>
      <c r="F1039" s="11"/>
      <c r="H1039" s="11"/>
      <c r="I1039" s="5"/>
      <c r="J1039" s="5"/>
      <c r="K1039" s="402"/>
      <c r="L1039" s="402"/>
      <c r="M1039" s="5"/>
      <c r="N1039" s="5"/>
      <c r="O1039" s="5"/>
    </row>
    <row r="1040" spans="2:15" s="2" customFormat="1" ht="50.25" customHeight="1" x14ac:dyDescent="0.25">
      <c r="B1040" s="11"/>
      <c r="C1040" s="11"/>
      <c r="D1040" s="11"/>
      <c r="E1040" s="11"/>
      <c r="F1040" s="11"/>
      <c r="H1040" s="11"/>
      <c r="I1040" s="5"/>
      <c r="J1040" s="5"/>
      <c r="K1040" s="402"/>
      <c r="L1040" s="402"/>
      <c r="M1040" s="5"/>
      <c r="N1040" s="5"/>
      <c r="O1040" s="5"/>
    </row>
    <row r="1041" spans="2:15" s="2" customFormat="1" ht="50.25" customHeight="1" x14ac:dyDescent="0.25">
      <c r="B1041" s="11"/>
      <c r="C1041" s="11"/>
      <c r="D1041" s="11"/>
      <c r="E1041" s="11"/>
      <c r="F1041" s="11"/>
      <c r="H1041" s="11"/>
      <c r="I1041" s="5"/>
      <c r="J1041" s="5"/>
      <c r="K1041" s="402"/>
      <c r="L1041" s="402"/>
      <c r="M1041" s="5"/>
      <c r="N1041" s="5"/>
      <c r="O1041" s="5"/>
    </row>
    <row r="1042" spans="2:15" s="2" customFormat="1" ht="50.25" customHeight="1" x14ac:dyDescent="0.25">
      <c r="B1042" s="11"/>
      <c r="C1042" s="11"/>
      <c r="D1042" s="11"/>
      <c r="E1042" s="11"/>
      <c r="F1042" s="11"/>
      <c r="H1042" s="11"/>
      <c r="I1042" s="5"/>
      <c r="J1042" s="5"/>
      <c r="K1042" s="402"/>
      <c r="L1042" s="402"/>
      <c r="M1042" s="5"/>
      <c r="N1042" s="5"/>
      <c r="O1042" s="5"/>
    </row>
    <row r="1043" spans="2:15" s="2" customFormat="1" ht="50.25" customHeight="1" x14ac:dyDescent="0.25">
      <c r="B1043" s="11"/>
      <c r="C1043" s="11"/>
      <c r="D1043" s="11"/>
      <c r="E1043" s="11"/>
      <c r="F1043" s="11"/>
      <c r="H1043" s="11"/>
      <c r="I1043" s="5"/>
      <c r="J1043" s="5"/>
      <c r="K1043" s="402"/>
      <c r="L1043" s="402"/>
      <c r="M1043" s="5"/>
      <c r="N1043" s="5"/>
      <c r="O1043" s="5"/>
    </row>
    <row r="1044" spans="2:15" s="2" customFormat="1" ht="50.25" customHeight="1" x14ac:dyDescent="0.25">
      <c r="B1044" s="11"/>
      <c r="C1044" s="11"/>
      <c r="D1044" s="11"/>
      <c r="E1044" s="11"/>
      <c r="F1044" s="11"/>
      <c r="H1044" s="11"/>
      <c r="I1044" s="5"/>
      <c r="J1044" s="5"/>
      <c r="K1044" s="402"/>
      <c r="L1044" s="402"/>
      <c r="M1044" s="5"/>
      <c r="N1044" s="5"/>
      <c r="O1044" s="5"/>
    </row>
    <row r="1045" spans="2:15" s="2" customFormat="1" ht="50.25" customHeight="1" x14ac:dyDescent="0.25">
      <c r="B1045" s="11"/>
      <c r="C1045" s="11"/>
      <c r="D1045" s="11"/>
      <c r="E1045" s="11"/>
      <c r="F1045" s="11"/>
      <c r="H1045" s="11"/>
      <c r="I1045" s="5"/>
      <c r="J1045" s="5"/>
      <c r="K1045" s="402"/>
      <c r="L1045" s="402"/>
      <c r="M1045" s="5"/>
      <c r="N1045" s="5"/>
      <c r="O1045" s="5"/>
    </row>
    <row r="1046" spans="2:15" s="2" customFormat="1" ht="50.25" customHeight="1" x14ac:dyDescent="0.25">
      <c r="B1046" s="11"/>
      <c r="C1046" s="11"/>
      <c r="D1046" s="11"/>
      <c r="E1046" s="11"/>
      <c r="F1046" s="11"/>
      <c r="H1046" s="11"/>
      <c r="I1046" s="5"/>
      <c r="J1046" s="5"/>
      <c r="K1046" s="402"/>
      <c r="L1046" s="402"/>
      <c r="M1046" s="5"/>
      <c r="N1046" s="5"/>
      <c r="O1046" s="5"/>
    </row>
    <row r="1047" spans="2:15" s="2" customFormat="1" ht="50.25" customHeight="1" x14ac:dyDescent="0.25">
      <c r="B1047" s="11"/>
      <c r="C1047" s="11"/>
      <c r="D1047" s="11"/>
      <c r="E1047" s="11"/>
      <c r="F1047" s="11"/>
      <c r="H1047" s="11"/>
      <c r="I1047" s="5"/>
      <c r="J1047" s="5"/>
      <c r="K1047" s="402"/>
      <c r="L1047" s="402"/>
      <c r="M1047" s="5"/>
      <c r="N1047" s="5"/>
      <c r="O1047" s="5"/>
    </row>
    <row r="1048" spans="2:15" s="2" customFormat="1" ht="50.25" customHeight="1" x14ac:dyDescent="0.25">
      <c r="B1048" s="11"/>
      <c r="C1048" s="11"/>
      <c r="D1048" s="11"/>
      <c r="E1048" s="11"/>
      <c r="F1048" s="11"/>
      <c r="H1048" s="11"/>
      <c r="I1048" s="5"/>
      <c r="J1048" s="5"/>
      <c r="K1048" s="402"/>
      <c r="L1048" s="402"/>
      <c r="M1048" s="5"/>
      <c r="N1048" s="5"/>
      <c r="O1048" s="5"/>
    </row>
    <row r="1049" spans="2:15" s="2" customFormat="1" ht="50.25" customHeight="1" x14ac:dyDescent="0.25">
      <c r="B1049" s="11"/>
      <c r="C1049" s="11"/>
      <c r="D1049" s="11"/>
      <c r="E1049" s="11"/>
      <c r="F1049" s="11"/>
      <c r="H1049" s="11"/>
      <c r="I1049" s="5"/>
      <c r="J1049" s="5"/>
      <c r="K1049" s="402"/>
      <c r="L1049" s="402"/>
      <c r="M1049" s="5"/>
      <c r="N1049" s="5"/>
      <c r="O1049" s="5"/>
    </row>
    <row r="1050" spans="2:15" s="2" customFormat="1" ht="50.25" customHeight="1" x14ac:dyDescent="0.25">
      <c r="B1050" s="11"/>
      <c r="C1050" s="11"/>
      <c r="D1050" s="11"/>
      <c r="E1050" s="11"/>
      <c r="F1050" s="11"/>
      <c r="H1050" s="11"/>
      <c r="I1050" s="5"/>
      <c r="J1050" s="5"/>
      <c r="K1050" s="402"/>
      <c r="L1050" s="402"/>
      <c r="M1050" s="5"/>
      <c r="N1050" s="5"/>
      <c r="O1050" s="5"/>
    </row>
    <row r="1051" spans="2:15" s="2" customFormat="1" ht="50.25" customHeight="1" x14ac:dyDescent="0.25">
      <c r="B1051" s="11"/>
      <c r="C1051" s="11"/>
      <c r="D1051" s="11"/>
      <c r="E1051" s="11"/>
      <c r="F1051" s="11"/>
      <c r="H1051" s="11"/>
      <c r="I1051" s="5"/>
      <c r="J1051" s="5"/>
      <c r="K1051" s="402"/>
      <c r="L1051" s="402"/>
      <c r="M1051" s="5"/>
      <c r="N1051" s="5"/>
      <c r="O1051" s="5"/>
    </row>
    <row r="1052" spans="2:15" s="2" customFormat="1" ht="50.25" customHeight="1" x14ac:dyDescent="0.25">
      <c r="B1052" s="11"/>
      <c r="C1052" s="11"/>
      <c r="D1052" s="11"/>
      <c r="E1052" s="11"/>
      <c r="F1052" s="11"/>
      <c r="H1052" s="11"/>
      <c r="I1052" s="5"/>
      <c r="J1052" s="5"/>
      <c r="K1052" s="402"/>
      <c r="L1052" s="402"/>
      <c r="M1052" s="5"/>
      <c r="N1052" s="5"/>
      <c r="O1052" s="5"/>
    </row>
    <row r="1053" spans="2:15" s="2" customFormat="1" ht="50.25" customHeight="1" x14ac:dyDescent="0.25">
      <c r="B1053" s="11"/>
      <c r="C1053" s="11"/>
      <c r="D1053" s="11"/>
      <c r="E1053" s="11"/>
      <c r="F1053" s="11"/>
      <c r="H1053" s="11"/>
      <c r="I1053" s="5"/>
      <c r="J1053" s="5"/>
      <c r="K1053" s="402"/>
      <c r="L1053" s="402"/>
      <c r="M1053" s="5"/>
      <c r="N1053" s="5"/>
      <c r="O1053" s="5"/>
    </row>
    <row r="1054" spans="2:15" s="2" customFormat="1" ht="50.25" customHeight="1" x14ac:dyDescent="0.25">
      <c r="B1054" s="11"/>
      <c r="C1054" s="11"/>
      <c r="D1054" s="11"/>
      <c r="E1054" s="11"/>
      <c r="F1054" s="11"/>
      <c r="H1054" s="11"/>
      <c r="I1054" s="5"/>
      <c r="J1054" s="5"/>
      <c r="K1054" s="402"/>
      <c r="L1054" s="402"/>
      <c r="M1054" s="5"/>
      <c r="N1054" s="5"/>
      <c r="O1054" s="5"/>
    </row>
    <row r="1055" spans="2:15" s="2" customFormat="1" ht="50.25" customHeight="1" x14ac:dyDescent="0.25">
      <c r="B1055" s="11"/>
      <c r="C1055" s="11"/>
      <c r="D1055" s="11"/>
      <c r="E1055" s="11"/>
      <c r="F1055" s="11"/>
      <c r="H1055" s="11"/>
      <c r="I1055" s="5"/>
      <c r="J1055" s="5"/>
      <c r="K1055" s="402"/>
      <c r="L1055" s="402"/>
      <c r="M1055" s="5"/>
      <c r="N1055" s="5"/>
      <c r="O1055" s="5"/>
    </row>
    <row r="1056" spans="2:15" s="2" customFormat="1" ht="50.25" customHeight="1" x14ac:dyDescent="0.25">
      <c r="B1056" s="11"/>
      <c r="C1056" s="11"/>
      <c r="D1056" s="11"/>
      <c r="E1056" s="11"/>
      <c r="F1056" s="11"/>
      <c r="H1056" s="11"/>
      <c r="I1056" s="5"/>
      <c r="J1056" s="5"/>
      <c r="K1056" s="402"/>
      <c r="L1056" s="402"/>
      <c r="M1056" s="5"/>
      <c r="N1056" s="5"/>
      <c r="O1056" s="5"/>
    </row>
    <row r="1057" spans="2:15" s="2" customFormat="1" ht="50.25" customHeight="1" x14ac:dyDescent="0.25">
      <c r="B1057" s="11"/>
      <c r="C1057" s="11"/>
      <c r="D1057" s="11"/>
      <c r="E1057" s="11"/>
      <c r="F1057" s="11"/>
      <c r="H1057" s="11"/>
      <c r="I1057" s="5"/>
      <c r="J1057" s="5"/>
      <c r="K1057" s="402"/>
      <c r="L1057" s="402"/>
      <c r="M1057" s="5"/>
      <c r="N1057" s="5"/>
      <c r="O1057" s="5"/>
    </row>
    <row r="1058" spans="2:15" s="2" customFormat="1" ht="50.25" customHeight="1" x14ac:dyDescent="0.25">
      <c r="B1058" s="11"/>
      <c r="C1058" s="11"/>
      <c r="D1058" s="11"/>
      <c r="E1058" s="11"/>
      <c r="F1058" s="11"/>
      <c r="H1058" s="11"/>
      <c r="I1058" s="5"/>
      <c r="J1058" s="5"/>
      <c r="K1058" s="402"/>
      <c r="L1058" s="402"/>
      <c r="M1058" s="5"/>
      <c r="N1058" s="5"/>
      <c r="O1058" s="5"/>
    </row>
    <row r="1059" spans="2:15" s="2" customFormat="1" ht="50.25" customHeight="1" x14ac:dyDescent="0.25">
      <c r="B1059" s="11"/>
      <c r="C1059" s="11"/>
      <c r="D1059" s="11"/>
      <c r="E1059" s="11"/>
      <c r="F1059" s="11"/>
      <c r="H1059" s="11"/>
      <c r="I1059" s="5"/>
      <c r="J1059" s="5"/>
      <c r="K1059" s="402"/>
      <c r="L1059" s="402"/>
      <c r="M1059" s="5"/>
      <c r="N1059" s="5"/>
      <c r="O1059" s="5"/>
    </row>
    <row r="1060" spans="2:15" s="2" customFormat="1" ht="50.25" customHeight="1" x14ac:dyDescent="0.25">
      <c r="B1060" s="11"/>
      <c r="C1060" s="11"/>
      <c r="D1060" s="11"/>
      <c r="E1060" s="11"/>
      <c r="F1060" s="11"/>
      <c r="H1060" s="11"/>
      <c r="I1060" s="5"/>
      <c r="J1060" s="5"/>
      <c r="K1060" s="402"/>
      <c r="L1060" s="402"/>
      <c r="M1060" s="5"/>
      <c r="N1060" s="5"/>
      <c r="O1060" s="5"/>
    </row>
    <row r="1061" spans="2:15" s="2" customFormat="1" ht="50.25" customHeight="1" x14ac:dyDescent="0.25">
      <c r="B1061" s="11"/>
      <c r="C1061" s="11"/>
      <c r="D1061" s="11"/>
      <c r="E1061" s="11"/>
      <c r="F1061" s="11"/>
      <c r="H1061" s="11"/>
      <c r="I1061" s="5"/>
      <c r="J1061" s="5"/>
      <c r="K1061" s="402"/>
      <c r="L1061" s="402"/>
      <c r="M1061" s="5"/>
      <c r="N1061" s="5"/>
      <c r="O1061" s="5"/>
    </row>
    <row r="1062" spans="2:15" s="2" customFormat="1" ht="50.25" customHeight="1" x14ac:dyDescent="0.25">
      <c r="B1062" s="11"/>
      <c r="C1062" s="11"/>
      <c r="D1062" s="11"/>
      <c r="E1062" s="11"/>
      <c r="F1062" s="11"/>
      <c r="H1062" s="11"/>
      <c r="I1062" s="5"/>
      <c r="J1062" s="5"/>
      <c r="K1062" s="402"/>
      <c r="L1062" s="402"/>
      <c r="M1062" s="5"/>
      <c r="N1062" s="5"/>
      <c r="O1062" s="5"/>
    </row>
    <row r="1063" spans="2:15" s="2" customFormat="1" ht="50.25" customHeight="1" x14ac:dyDescent="0.25">
      <c r="B1063" s="11"/>
      <c r="C1063" s="11"/>
      <c r="D1063" s="11"/>
      <c r="E1063" s="11"/>
      <c r="F1063" s="11"/>
      <c r="H1063" s="11"/>
      <c r="I1063" s="5"/>
      <c r="J1063" s="5"/>
      <c r="K1063" s="402"/>
      <c r="L1063" s="402"/>
      <c r="M1063" s="5"/>
      <c r="N1063" s="5"/>
      <c r="O1063" s="5"/>
    </row>
    <row r="1064" spans="2:15" s="2" customFormat="1" ht="50.25" customHeight="1" x14ac:dyDescent="0.25">
      <c r="B1064" s="11"/>
      <c r="C1064" s="11"/>
      <c r="D1064" s="11"/>
      <c r="E1064" s="11"/>
      <c r="F1064" s="11"/>
      <c r="H1064" s="11"/>
      <c r="I1064" s="5"/>
      <c r="J1064" s="5"/>
      <c r="K1064" s="402"/>
      <c r="L1064" s="402"/>
      <c r="M1064" s="5"/>
      <c r="N1064" s="5"/>
      <c r="O1064" s="5"/>
    </row>
    <row r="1065" spans="2:15" s="2" customFormat="1" ht="50.25" customHeight="1" x14ac:dyDescent="0.25">
      <c r="B1065" s="11"/>
      <c r="C1065" s="11"/>
      <c r="D1065" s="11"/>
      <c r="E1065" s="11"/>
      <c r="F1065" s="11"/>
      <c r="H1065" s="11"/>
      <c r="I1065" s="5"/>
      <c r="J1065" s="5"/>
      <c r="K1065" s="402"/>
      <c r="L1065" s="402"/>
      <c r="M1065" s="5"/>
      <c r="N1065" s="5"/>
      <c r="O1065" s="5"/>
    </row>
    <row r="1066" spans="2:15" s="2" customFormat="1" ht="50.25" customHeight="1" x14ac:dyDescent="0.25">
      <c r="B1066" s="11"/>
      <c r="C1066" s="11"/>
      <c r="D1066" s="11"/>
      <c r="E1066" s="11"/>
      <c r="F1066" s="11"/>
      <c r="H1066" s="11"/>
      <c r="I1066" s="5"/>
      <c r="J1066" s="5"/>
      <c r="K1066" s="402"/>
      <c r="L1066" s="402"/>
      <c r="M1066" s="5"/>
      <c r="N1066" s="5"/>
      <c r="O1066" s="5"/>
    </row>
    <row r="1067" spans="2:15" s="2" customFormat="1" ht="50.25" customHeight="1" x14ac:dyDescent="0.25">
      <c r="B1067" s="11"/>
      <c r="C1067" s="11"/>
      <c r="D1067" s="11"/>
      <c r="E1067" s="11"/>
      <c r="F1067" s="11"/>
      <c r="H1067" s="11"/>
      <c r="I1067" s="5"/>
      <c r="J1067" s="5"/>
      <c r="K1067" s="402"/>
      <c r="L1067" s="402"/>
      <c r="M1067" s="5"/>
      <c r="N1067" s="5"/>
      <c r="O1067" s="5"/>
    </row>
  </sheetData>
  <autoFilter ref="A6:O55"/>
  <mergeCells count="30">
    <mergeCell ref="B8:B10"/>
    <mergeCell ref="B11:B12"/>
    <mergeCell ref="B15:B16"/>
    <mergeCell ref="B31:B35"/>
    <mergeCell ref="G6:G7"/>
    <mergeCell ref="B6:B7"/>
    <mergeCell ref="B39:B41"/>
    <mergeCell ref="B17"/>
    <mergeCell ref="B18:B21"/>
    <mergeCell ref="B28:B30"/>
    <mergeCell ref="B25:B26"/>
    <mergeCell ref="A1:D1"/>
    <mergeCell ref="A2:D2"/>
    <mergeCell ref="A6:A7"/>
    <mergeCell ref="D6:D7"/>
    <mergeCell ref="H6:H7"/>
    <mergeCell ref="C6:C7"/>
    <mergeCell ref="F6:F7"/>
    <mergeCell ref="E6:E7"/>
    <mergeCell ref="P6:P7"/>
    <mergeCell ref="Q6:Q7"/>
    <mergeCell ref="A3:Q3"/>
    <mergeCell ref="A4:Q4"/>
    <mergeCell ref="A5:Q5"/>
    <mergeCell ref="I6:I7"/>
    <mergeCell ref="J6:J7"/>
    <mergeCell ref="K6:K7"/>
    <mergeCell ref="M6:M7"/>
    <mergeCell ref="N6:N7"/>
    <mergeCell ref="O6:O7"/>
  </mergeCells>
  <conditionalFormatting sqref="K8:K47">
    <cfRule type="cellIs" dxfId="160" priority="443" stopIfTrue="1" operator="lessThan">
      <formula>0</formula>
    </cfRule>
  </conditionalFormatting>
  <conditionalFormatting sqref="O9:O12 O14">
    <cfRule type="containsText" dxfId="159" priority="395" stopIfTrue="1" operator="containsText" text="NA">
      <formula>NOT(ISERROR(SEARCH("NA",O9)))</formula>
    </cfRule>
    <cfRule type="cellIs" dxfId="158" priority="397" stopIfTrue="1" operator="greaterThanOrEqual">
      <formula>20%</formula>
    </cfRule>
    <cfRule type="cellIs" dxfId="157" priority="399" stopIfTrue="1" operator="between">
      <formula>0%</formula>
      <formula>10%</formula>
    </cfRule>
  </conditionalFormatting>
  <conditionalFormatting sqref="O9:O12 O14">
    <cfRule type="cellIs" dxfId="156" priority="398" stopIfTrue="1" operator="between">
      <formula>10.01%</formula>
      <formula>19.99%</formula>
    </cfRule>
  </conditionalFormatting>
  <conditionalFormatting sqref="O44 O40:O41">
    <cfRule type="containsText" dxfId="155" priority="387" stopIfTrue="1" operator="containsText" text="NA">
      <formula>NOT(ISERROR(SEARCH("NA",O40)))</formula>
    </cfRule>
    <cfRule type="cellIs" dxfId="154" priority="388" stopIfTrue="1" operator="greaterThanOrEqual">
      <formula>20%</formula>
    </cfRule>
    <cfRule type="cellIs" dxfId="153" priority="390" stopIfTrue="1" operator="between">
      <formula>0%</formula>
      <formula>10%</formula>
    </cfRule>
  </conditionalFormatting>
  <conditionalFormatting sqref="O44 O40:O41">
    <cfRule type="cellIs" dxfId="152" priority="389" stopIfTrue="1" operator="between">
      <formula>10.01%</formula>
      <formula>19.99%</formula>
    </cfRule>
  </conditionalFormatting>
  <conditionalFormatting sqref="K8:K47">
    <cfRule type="containsText" dxfId="151" priority="381" stopIfTrue="1" operator="containsText" text="NA">
      <formula>NOT(ISERROR(SEARCH("NA",K8)))</formula>
    </cfRule>
    <cfRule type="cellIs" dxfId="150" priority="382" stopIfTrue="1" operator="greaterThan">
      <formula>120%</formula>
    </cfRule>
    <cfRule type="cellIs" dxfId="149" priority="383" stopIfTrue="1" operator="between">
      <formula>90%</formula>
      <formula>120%</formula>
    </cfRule>
    <cfRule type="cellIs" dxfId="148" priority="385" stopIfTrue="1" operator="between">
      <formula>0%</formula>
      <formula>65%</formula>
    </cfRule>
  </conditionalFormatting>
  <conditionalFormatting sqref="K8:K47">
    <cfRule type="cellIs" dxfId="147" priority="384" stopIfTrue="1" operator="between">
      <formula>65.01%</formula>
      <formula>89.99%</formula>
    </cfRule>
  </conditionalFormatting>
  <conditionalFormatting sqref="O48:O49">
    <cfRule type="containsText" dxfId="146" priority="217" stopIfTrue="1" operator="containsText" text="NA">
      <formula>NOT(ISERROR(SEARCH("NA",O48)))</formula>
    </cfRule>
    <cfRule type="cellIs" dxfId="145" priority="218" stopIfTrue="1" operator="greaterThanOrEqual">
      <formula>20%</formula>
    </cfRule>
    <cfRule type="cellIs" dxfId="144" priority="220" stopIfTrue="1" operator="between">
      <formula>0%</formula>
      <formula>10%</formula>
    </cfRule>
  </conditionalFormatting>
  <conditionalFormatting sqref="O48:O49">
    <cfRule type="cellIs" dxfId="143" priority="219" stopIfTrue="1" operator="between">
      <formula>10.01%</formula>
      <formula>19.99%</formula>
    </cfRule>
  </conditionalFormatting>
  <conditionalFormatting sqref="O53:O54">
    <cfRule type="containsText" dxfId="142" priority="213" stopIfTrue="1" operator="containsText" text="NA">
      <formula>NOT(ISERROR(SEARCH("NA",O53)))</formula>
    </cfRule>
    <cfRule type="cellIs" dxfId="141" priority="214" stopIfTrue="1" operator="lessThanOrEqual">
      <formula>20%</formula>
    </cfRule>
    <cfRule type="cellIs" dxfId="140" priority="216" stopIfTrue="1" operator="between">
      <formula>0%</formula>
      <formula>10%</formula>
    </cfRule>
  </conditionalFormatting>
  <conditionalFormatting sqref="O53:O54">
    <cfRule type="cellIs" dxfId="139" priority="215" stopIfTrue="1" operator="between">
      <formula>21</formula>
      <formula>50</formula>
    </cfRule>
  </conditionalFormatting>
  <conditionalFormatting sqref="K48:K53">
    <cfRule type="cellIs" dxfId="138" priority="212" stopIfTrue="1" operator="lessThan">
      <formula>0</formula>
    </cfRule>
  </conditionalFormatting>
  <conditionalFormatting sqref="K48:K53">
    <cfRule type="containsText" dxfId="137" priority="207" stopIfTrue="1" operator="containsText" text="NA">
      <formula>NOT(ISERROR(SEARCH("NA",K48)))</formula>
    </cfRule>
    <cfRule type="cellIs" dxfId="136" priority="208" stopIfTrue="1" operator="greaterThan">
      <formula>120%</formula>
    </cfRule>
    <cfRule type="cellIs" dxfId="135" priority="209" stopIfTrue="1" operator="between">
      <formula>90%</formula>
      <formula>120%</formula>
    </cfRule>
    <cfRule type="cellIs" dxfId="134" priority="211" stopIfTrue="1" operator="between">
      <formula>0%</formula>
      <formula>65%</formula>
    </cfRule>
  </conditionalFormatting>
  <conditionalFormatting sqref="K48:K53">
    <cfRule type="cellIs" dxfId="133" priority="210" stopIfTrue="1" operator="between">
      <formula>65.01%</formula>
      <formula>89.99%</formula>
    </cfRule>
  </conditionalFormatting>
  <conditionalFormatting sqref="O52">
    <cfRule type="containsText" dxfId="132" priority="203" stopIfTrue="1" operator="containsText" text="NA">
      <formula>NOT(ISERROR(SEARCH("NA",O52)))</formula>
    </cfRule>
    <cfRule type="cellIs" dxfId="131" priority="204" stopIfTrue="1" operator="greaterThanOrEqual">
      <formula>20%</formula>
    </cfRule>
    <cfRule type="cellIs" dxfId="130" priority="206" stopIfTrue="1" operator="between">
      <formula>0%</formula>
      <formula>10%</formula>
    </cfRule>
  </conditionalFormatting>
  <conditionalFormatting sqref="O52">
    <cfRule type="cellIs" dxfId="129" priority="205" stopIfTrue="1" operator="between">
      <formula>10.01%</formula>
      <formula>19.99%</formula>
    </cfRule>
  </conditionalFormatting>
  <conditionalFormatting sqref="Q9:Q10 Q12 Q14">
    <cfRule type="containsText" dxfId="128" priority="199" stopIfTrue="1" operator="containsText" text="NA">
      <formula>NOT(ISERROR(SEARCH("NA",Q9)))</formula>
    </cfRule>
    <cfRule type="cellIs" dxfId="127" priority="200" stopIfTrue="1" operator="greaterThanOrEqual">
      <formula>20%</formula>
    </cfRule>
    <cfRule type="cellIs" dxfId="126" priority="202" stopIfTrue="1" operator="between">
      <formula>0%</formula>
      <formula>10%</formula>
    </cfRule>
  </conditionalFormatting>
  <conditionalFormatting sqref="Q9:Q10 Q12 Q14">
    <cfRule type="cellIs" dxfId="125" priority="201" stopIfTrue="1" operator="between">
      <formula>10.01%</formula>
      <formula>19.99%</formula>
    </cfRule>
  </conditionalFormatting>
  <conditionalFormatting sqref="Q8">
    <cfRule type="containsText" dxfId="124" priority="179" stopIfTrue="1" operator="containsText" text="NA">
      <formula>NOT(ISERROR(SEARCH("NA",Q8)))</formula>
    </cfRule>
    <cfRule type="cellIs" dxfId="123" priority="180" stopIfTrue="1" operator="greaterThanOrEqual">
      <formula>20%</formula>
    </cfRule>
    <cfRule type="cellIs" dxfId="122" priority="182" stopIfTrue="1" operator="between">
      <formula>0%</formula>
      <formula>10%</formula>
    </cfRule>
  </conditionalFormatting>
  <conditionalFormatting sqref="Q8">
    <cfRule type="cellIs" dxfId="121" priority="181" stopIfTrue="1" operator="between">
      <formula>10.01%</formula>
      <formula>19.99%</formula>
    </cfRule>
  </conditionalFormatting>
  <conditionalFormatting sqref="Q13">
    <cfRule type="containsText" dxfId="120" priority="103" stopIfTrue="1" operator="containsText" text="NA">
      <formula>NOT(ISERROR(SEARCH("NA",Q13)))</formula>
    </cfRule>
    <cfRule type="cellIs" dxfId="119" priority="104" stopIfTrue="1" operator="greaterThanOrEqual">
      <formula>20%</formula>
    </cfRule>
    <cfRule type="cellIs" dxfId="118" priority="106" stopIfTrue="1" operator="between">
      <formula>0%</formula>
      <formula>10%</formula>
    </cfRule>
  </conditionalFormatting>
  <conditionalFormatting sqref="Q13">
    <cfRule type="cellIs" dxfId="117" priority="105" stopIfTrue="1" operator="between">
      <formula>10.01%</formula>
      <formula>19.99%</formula>
    </cfRule>
  </conditionalFormatting>
  <conditionalFormatting sqref="Q11">
    <cfRule type="containsText" dxfId="116" priority="99" stopIfTrue="1" operator="containsText" text="NA">
      <formula>NOT(ISERROR(SEARCH("NA",Q11)))</formula>
    </cfRule>
    <cfRule type="cellIs" dxfId="115" priority="100" stopIfTrue="1" operator="greaterThanOrEqual">
      <formula>20%</formula>
    </cfRule>
    <cfRule type="cellIs" dxfId="114" priority="102" stopIfTrue="1" operator="between">
      <formula>0%</formula>
      <formula>10%</formula>
    </cfRule>
  </conditionalFormatting>
  <conditionalFormatting sqref="Q11">
    <cfRule type="cellIs" dxfId="113" priority="101" stopIfTrue="1" operator="between">
      <formula>10.01%</formula>
      <formula>19.99%</formula>
    </cfRule>
  </conditionalFormatting>
  <conditionalFormatting sqref="Q15">
    <cfRule type="containsText" dxfId="112" priority="95" stopIfTrue="1" operator="containsText" text="NA">
      <formula>NOT(ISERROR(SEARCH("NA",Q15)))</formula>
    </cfRule>
    <cfRule type="cellIs" dxfId="111" priority="96" stopIfTrue="1" operator="greaterThanOrEqual">
      <formula>20%</formula>
    </cfRule>
    <cfRule type="cellIs" dxfId="110" priority="98" stopIfTrue="1" operator="between">
      <formula>0%</formula>
      <formula>10%</formula>
    </cfRule>
  </conditionalFormatting>
  <conditionalFormatting sqref="Q15">
    <cfRule type="cellIs" dxfId="109" priority="97" stopIfTrue="1" operator="between">
      <formula>10.01%</formula>
      <formula>19.99%</formula>
    </cfRule>
  </conditionalFormatting>
  <conditionalFormatting sqref="Q16">
    <cfRule type="containsText" dxfId="108" priority="91" stopIfTrue="1" operator="containsText" text="NA">
      <formula>NOT(ISERROR(SEARCH("NA",Q16)))</formula>
    </cfRule>
    <cfRule type="cellIs" dxfId="107" priority="92" stopIfTrue="1" operator="greaterThanOrEqual">
      <formula>20%</formula>
    </cfRule>
    <cfRule type="cellIs" dxfId="106" priority="94" stopIfTrue="1" operator="between">
      <formula>0%</formula>
      <formula>10%</formula>
    </cfRule>
  </conditionalFormatting>
  <conditionalFormatting sqref="Q16">
    <cfRule type="cellIs" dxfId="105" priority="93" stopIfTrue="1" operator="between">
      <formula>10.01%</formula>
      <formula>19.99%</formula>
    </cfRule>
  </conditionalFormatting>
  <conditionalFormatting sqref="Q17">
    <cfRule type="containsText" dxfId="104" priority="87" stopIfTrue="1" operator="containsText" text="NA">
      <formula>NOT(ISERROR(SEARCH("NA",Q17)))</formula>
    </cfRule>
    <cfRule type="cellIs" dxfId="103" priority="88" stopIfTrue="1" operator="greaterThanOrEqual">
      <formula>20%</formula>
    </cfRule>
    <cfRule type="cellIs" dxfId="102" priority="90" stopIfTrue="1" operator="between">
      <formula>0%</formula>
      <formula>10%</formula>
    </cfRule>
  </conditionalFormatting>
  <conditionalFormatting sqref="Q17">
    <cfRule type="cellIs" dxfId="101" priority="89" stopIfTrue="1" operator="between">
      <formula>10.01%</formula>
      <formula>19.99%</formula>
    </cfRule>
  </conditionalFormatting>
  <conditionalFormatting sqref="Q23">
    <cfRule type="containsText" dxfId="100" priority="83" stopIfTrue="1" operator="containsText" text="NA">
      <formula>NOT(ISERROR(SEARCH("NA",Q23)))</formula>
    </cfRule>
    <cfRule type="cellIs" dxfId="99" priority="84" stopIfTrue="1" operator="greaterThanOrEqual">
      <formula>20%</formula>
    </cfRule>
    <cfRule type="cellIs" dxfId="98" priority="86" stopIfTrue="1" operator="between">
      <formula>0%</formula>
      <formula>10%</formula>
    </cfRule>
  </conditionalFormatting>
  <conditionalFormatting sqref="Q23">
    <cfRule type="cellIs" dxfId="97" priority="85" stopIfTrue="1" operator="between">
      <formula>10.01%</formula>
      <formula>19.99%</formula>
    </cfRule>
  </conditionalFormatting>
  <conditionalFormatting sqref="Q29">
    <cfRule type="containsText" dxfId="96" priority="79" stopIfTrue="1" operator="containsText" text="NA">
      <formula>NOT(ISERROR(SEARCH("NA",Q29)))</formula>
    </cfRule>
    <cfRule type="cellIs" dxfId="95" priority="80" stopIfTrue="1" operator="greaterThanOrEqual">
      <formula>20%</formula>
    </cfRule>
    <cfRule type="cellIs" dxfId="94" priority="82" stopIfTrue="1" operator="between">
      <formula>0%</formula>
      <formula>10%</formula>
    </cfRule>
  </conditionalFormatting>
  <conditionalFormatting sqref="Q29">
    <cfRule type="cellIs" dxfId="93" priority="81" stopIfTrue="1" operator="between">
      <formula>10.01%</formula>
      <formula>19.99%</formula>
    </cfRule>
  </conditionalFormatting>
  <conditionalFormatting sqref="Q30">
    <cfRule type="containsText" dxfId="92" priority="75" stopIfTrue="1" operator="containsText" text="NA">
      <formula>NOT(ISERROR(SEARCH("NA",Q30)))</formula>
    </cfRule>
    <cfRule type="cellIs" dxfId="91" priority="76" stopIfTrue="1" operator="greaterThanOrEqual">
      <formula>20%</formula>
    </cfRule>
    <cfRule type="cellIs" dxfId="90" priority="78" stopIfTrue="1" operator="between">
      <formula>0%</formula>
      <formula>10%</formula>
    </cfRule>
  </conditionalFormatting>
  <conditionalFormatting sqref="Q30">
    <cfRule type="cellIs" dxfId="89" priority="77" stopIfTrue="1" operator="between">
      <formula>10.01%</formula>
      <formula>19.99%</formula>
    </cfRule>
  </conditionalFormatting>
  <conditionalFormatting sqref="Q32">
    <cfRule type="containsText" dxfId="88" priority="71" stopIfTrue="1" operator="containsText" text="NA">
      <formula>NOT(ISERROR(SEARCH("NA",Q32)))</formula>
    </cfRule>
    <cfRule type="cellIs" dxfId="87" priority="72" stopIfTrue="1" operator="greaterThanOrEqual">
      <formula>20%</formula>
    </cfRule>
    <cfRule type="cellIs" dxfId="86" priority="74" stopIfTrue="1" operator="between">
      <formula>0%</formula>
      <formula>10%</formula>
    </cfRule>
  </conditionalFormatting>
  <conditionalFormatting sqref="Q32">
    <cfRule type="cellIs" dxfId="85" priority="73" stopIfTrue="1" operator="between">
      <formula>10.01%</formula>
      <formula>19.99%</formula>
    </cfRule>
  </conditionalFormatting>
  <conditionalFormatting sqref="Q35">
    <cfRule type="containsText" dxfId="84" priority="67" stopIfTrue="1" operator="containsText" text="NA">
      <formula>NOT(ISERROR(SEARCH("NA",Q35)))</formula>
    </cfRule>
    <cfRule type="cellIs" dxfId="83" priority="68" stopIfTrue="1" operator="greaterThanOrEqual">
      <formula>20%</formula>
    </cfRule>
    <cfRule type="cellIs" dxfId="82" priority="70" stopIfTrue="1" operator="between">
      <formula>0%</formula>
      <formula>10%</formula>
    </cfRule>
  </conditionalFormatting>
  <conditionalFormatting sqref="Q35">
    <cfRule type="cellIs" dxfId="81" priority="69" stopIfTrue="1" operator="between">
      <formula>10.01%</formula>
      <formula>19.99%</formula>
    </cfRule>
  </conditionalFormatting>
  <conditionalFormatting sqref="Q44">
    <cfRule type="containsText" dxfId="80" priority="63" stopIfTrue="1" operator="containsText" text="NA">
      <formula>NOT(ISERROR(SEARCH("NA",Q44)))</formula>
    </cfRule>
    <cfRule type="cellIs" dxfId="79" priority="64" stopIfTrue="1" operator="greaterThanOrEqual">
      <formula>20%</formula>
    </cfRule>
    <cfRule type="cellIs" dxfId="78" priority="66" stopIfTrue="1" operator="between">
      <formula>0%</formula>
      <formula>10%</formula>
    </cfRule>
  </conditionalFormatting>
  <conditionalFormatting sqref="Q44">
    <cfRule type="cellIs" dxfId="77" priority="65" stopIfTrue="1" operator="between">
      <formula>10.01%</formula>
      <formula>19.99%</formula>
    </cfRule>
  </conditionalFormatting>
  <conditionalFormatting sqref="Q46">
    <cfRule type="containsText" dxfId="76" priority="59" stopIfTrue="1" operator="containsText" text="NA">
      <formula>NOT(ISERROR(SEARCH("NA",Q46)))</formula>
    </cfRule>
    <cfRule type="cellIs" dxfId="75" priority="60" stopIfTrue="1" operator="greaterThanOrEqual">
      <formula>20%</formula>
    </cfRule>
    <cfRule type="cellIs" dxfId="74" priority="62" stopIfTrue="1" operator="between">
      <formula>0%</formula>
      <formula>10%</formula>
    </cfRule>
  </conditionalFormatting>
  <conditionalFormatting sqref="Q46">
    <cfRule type="cellIs" dxfId="73" priority="61" stopIfTrue="1" operator="between">
      <formula>10.01%</formula>
      <formula>19.99%</formula>
    </cfRule>
  </conditionalFormatting>
  <conditionalFormatting sqref="Q20">
    <cfRule type="containsText" dxfId="72" priority="55" stopIfTrue="1" operator="containsText" text="NA">
      <formula>NOT(ISERROR(SEARCH("NA",Q20)))</formula>
    </cfRule>
    <cfRule type="cellIs" dxfId="71" priority="56" stopIfTrue="1" operator="greaterThanOrEqual">
      <formula>20%</formula>
    </cfRule>
    <cfRule type="cellIs" dxfId="70" priority="58" stopIfTrue="1" operator="between">
      <formula>0%</formula>
      <formula>10%</formula>
    </cfRule>
  </conditionalFormatting>
  <conditionalFormatting sqref="Q20">
    <cfRule type="cellIs" dxfId="69" priority="57" stopIfTrue="1" operator="between">
      <formula>10.01%</formula>
      <formula>19.99%</formula>
    </cfRule>
  </conditionalFormatting>
  <conditionalFormatting sqref="Q21">
    <cfRule type="containsText" dxfId="68" priority="51" stopIfTrue="1" operator="containsText" text="NA">
      <formula>NOT(ISERROR(SEARCH("NA",Q21)))</formula>
    </cfRule>
    <cfRule type="cellIs" dxfId="67" priority="52" stopIfTrue="1" operator="greaterThanOrEqual">
      <formula>20%</formula>
    </cfRule>
    <cfRule type="cellIs" dxfId="66" priority="54" stopIfTrue="1" operator="between">
      <formula>0%</formula>
      <formula>10%</formula>
    </cfRule>
  </conditionalFormatting>
  <conditionalFormatting sqref="Q21">
    <cfRule type="cellIs" dxfId="65" priority="53" stopIfTrue="1" operator="between">
      <formula>10.01%</formula>
      <formula>19.99%</formula>
    </cfRule>
  </conditionalFormatting>
  <conditionalFormatting sqref="Q22">
    <cfRule type="containsText" dxfId="64" priority="47" stopIfTrue="1" operator="containsText" text="NA">
      <formula>NOT(ISERROR(SEARCH("NA",Q22)))</formula>
    </cfRule>
    <cfRule type="cellIs" dxfId="63" priority="48" stopIfTrue="1" operator="greaterThanOrEqual">
      <formula>20%</formula>
    </cfRule>
    <cfRule type="cellIs" dxfId="62" priority="50" stopIfTrue="1" operator="between">
      <formula>0%</formula>
      <formula>10%</formula>
    </cfRule>
  </conditionalFormatting>
  <conditionalFormatting sqref="Q22">
    <cfRule type="cellIs" dxfId="61" priority="49" stopIfTrue="1" operator="between">
      <formula>10.01%</formula>
      <formula>19.99%</formula>
    </cfRule>
  </conditionalFormatting>
  <conditionalFormatting sqref="Q25">
    <cfRule type="containsText" dxfId="60" priority="43" stopIfTrue="1" operator="containsText" text="NA">
      <formula>NOT(ISERROR(SEARCH("NA",Q25)))</formula>
    </cfRule>
    <cfRule type="cellIs" dxfId="59" priority="44" stopIfTrue="1" operator="greaterThanOrEqual">
      <formula>20%</formula>
    </cfRule>
    <cfRule type="cellIs" dxfId="58" priority="46" stopIfTrue="1" operator="between">
      <formula>0%</formula>
      <formula>10%</formula>
    </cfRule>
  </conditionalFormatting>
  <conditionalFormatting sqref="Q25">
    <cfRule type="cellIs" dxfId="57" priority="45" stopIfTrue="1" operator="between">
      <formula>10.01%</formula>
      <formula>19.99%</formula>
    </cfRule>
  </conditionalFormatting>
  <conditionalFormatting sqref="Q28">
    <cfRule type="containsText" dxfId="56" priority="39" stopIfTrue="1" operator="containsText" text="NA">
      <formula>NOT(ISERROR(SEARCH("NA",Q28)))</formula>
    </cfRule>
    <cfRule type="cellIs" dxfId="55" priority="40" stopIfTrue="1" operator="greaterThanOrEqual">
      <formula>20%</formula>
    </cfRule>
    <cfRule type="cellIs" dxfId="54" priority="42" stopIfTrue="1" operator="between">
      <formula>0%</formula>
      <formula>10%</formula>
    </cfRule>
  </conditionalFormatting>
  <conditionalFormatting sqref="Q28">
    <cfRule type="cellIs" dxfId="53" priority="41" stopIfTrue="1" operator="between">
      <formula>10.01%</formula>
      <formula>19.99%</formula>
    </cfRule>
  </conditionalFormatting>
  <conditionalFormatting sqref="Q38">
    <cfRule type="containsText" dxfId="52" priority="35" stopIfTrue="1" operator="containsText" text="NA">
      <formula>NOT(ISERROR(SEARCH("NA",Q38)))</formula>
    </cfRule>
    <cfRule type="cellIs" dxfId="51" priority="36" stopIfTrue="1" operator="greaterThanOrEqual">
      <formula>20%</formula>
    </cfRule>
    <cfRule type="cellIs" dxfId="50" priority="38" stopIfTrue="1" operator="between">
      <formula>0%</formula>
      <formula>10%</formula>
    </cfRule>
  </conditionalFormatting>
  <conditionalFormatting sqref="Q38">
    <cfRule type="cellIs" dxfId="49" priority="37" stopIfTrue="1" operator="between">
      <formula>10.01%</formula>
      <formula>19.99%</formula>
    </cfRule>
  </conditionalFormatting>
  <conditionalFormatting sqref="Q40">
    <cfRule type="containsText" dxfId="48" priority="31" stopIfTrue="1" operator="containsText" text="NA">
      <formula>NOT(ISERROR(SEARCH("NA",Q40)))</formula>
    </cfRule>
    <cfRule type="cellIs" dxfId="47" priority="32" stopIfTrue="1" operator="greaterThanOrEqual">
      <formula>20%</formula>
    </cfRule>
    <cfRule type="cellIs" dxfId="46" priority="34" stopIfTrue="1" operator="between">
      <formula>0%</formula>
      <formula>10%</formula>
    </cfRule>
  </conditionalFormatting>
  <conditionalFormatting sqref="Q40">
    <cfRule type="cellIs" dxfId="45" priority="33" stopIfTrue="1" operator="between">
      <formula>10.01%</formula>
      <formula>19.99%</formula>
    </cfRule>
  </conditionalFormatting>
  <conditionalFormatting sqref="Q41">
    <cfRule type="containsText" dxfId="44" priority="27" stopIfTrue="1" operator="containsText" text="NA">
      <formula>NOT(ISERROR(SEARCH("NA",Q41)))</formula>
    </cfRule>
    <cfRule type="cellIs" dxfId="43" priority="28" stopIfTrue="1" operator="greaterThanOrEqual">
      <formula>20%</formula>
    </cfRule>
    <cfRule type="cellIs" dxfId="42" priority="30" stopIfTrue="1" operator="between">
      <formula>0%</formula>
      <formula>10%</formula>
    </cfRule>
  </conditionalFormatting>
  <conditionalFormatting sqref="Q41">
    <cfRule type="cellIs" dxfId="41" priority="29" stopIfTrue="1" operator="between">
      <formula>10.01%</formula>
      <formula>19.99%</formula>
    </cfRule>
  </conditionalFormatting>
  <conditionalFormatting sqref="Q42">
    <cfRule type="containsText" dxfId="40" priority="23" stopIfTrue="1" operator="containsText" text="NA">
      <formula>NOT(ISERROR(SEARCH("NA",Q42)))</formula>
    </cfRule>
    <cfRule type="cellIs" dxfId="39" priority="24" stopIfTrue="1" operator="greaterThanOrEqual">
      <formula>20%</formula>
    </cfRule>
    <cfRule type="cellIs" dxfId="38" priority="26" stopIfTrue="1" operator="between">
      <formula>0%</formula>
      <formula>10%</formula>
    </cfRule>
  </conditionalFormatting>
  <conditionalFormatting sqref="Q42">
    <cfRule type="cellIs" dxfId="37" priority="25" stopIfTrue="1" operator="between">
      <formula>10.01%</formula>
      <formula>19.99%</formula>
    </cfRule>
  </conditionalFormatting>
  <conditionalFormatting sqref="Q48:Q49">
    <cfRule type="containsText" dxfId="36" priority="19" stopIfTrue="1" operator="containsText" text="NA">
      <formula>NOT(ISERROR(SEARCH("NA",Q48)))</formula>
    </cfRule>
    <cfRule type="cellIs" dxfId="35" priority="20" stopIfTrue="1" operator="greaterThanOrEqual">
      <formula>20%</formula>
    </cfRule>
    <cfRule type="cellIs" dxfId="34" priority="22" stopIfTrue="1" operator="between">
      <formula>0%</formula>
      <formula>10%</formula>
    </cfRule>
  </conditionalFormatting>
  <conditionalFormatting sqref="Q48:Q49">
    <cfRule type="cellIs" dxfId="33" priority="21" stopIfTrue="1" operator="between">
      <formula>10.01%</formula>
      <formula>19.99%</formula>
    </cfRule>
  </conditionalFormatting>
  <conditionalFormatting sqref="Q50:Q51">
    <cfRule type="containsText" dxfId="32" priority="15" stopIfTrue="1" operator="containsText" text="NA">
      <formula>NOT(ISERROR(SEARCH("NA",Q50)))</formula>
    </cfRule>
    <cfRule type="cellIs" dxfId="31" priority="16" stopIfTrue="1" operator="greaterThanOrEqual">
      <formula>20%</formula>
    </cfRule>
    <cfRule type="cellIs" dxfId="30" priority="18" stopIfTrue="1" operator="between">
      <formula>0%</formula>
      <formula>10%</formula>
    </cfRule>
  </conditionalFormatting>
  <conditionalFormatting sqref="Q50:Q51">
    <cfRule type="cellIs" dxfId="29" priority="17" stopIfTrue="1" operator="between">
      <formula>10.01%</formula>
      <formula>19.99%</formula>
    </cfRule>
  </conditionalFormatting>
  <conditionalFormatting sqref="Q52">
    <cfRule type="containsText" dxfId="28" priority="11" stopIfTrue="1" operator="containsText" text="NA">
      <formula>NOT(ISERROR(SEARCH("NA",Q52)))</formula>
    </cfRule>
    <cfRule type="cellIs" dxfId="27" priority="12" stopIfTrue="1" operator="greaterThanOrEqual">
      <formula>20%</formula>
    </cfRule>
    <cfRule type="cellIs" dxfId="26" priority="14" stopIfTrue="1" operator="between">
      <formula>0%</formula>
      <formula>10%</formula>
    </cfRule>
  </conditionalFormatting>
  <conditionalFormatting sqref="Q52">
    <cfRule type="cellIs" dxfId="25" priority="13" stopIfTrue="1" operator="between">
      <formula>10.01%</formula>
      <formula>19.99%</formula>
    </cfRule>
  </conditionalFormatting>
  <conditionalFormatting sqref="Q53">
    <cfRule type="containsText" dxfId="24" priority="7" stopIfTrue="1" operator="containsText" text="NA">
      <formula>NOT(ISERROR(SEARCH("NA",Q53)))</formula>
    </cfRule>
    <cfRule type="cellIs" dxfId="23" priority="8" stopIfTrue="1" operator="greaterThanOrEqual">
      <formula>20%</formula>
    </cfRule>
    <cfRule type="cellIs" dxfId="22" priority="10" stopIfTrue="1" operator="between">
      <formula>0%</formula>
      <formula>10%</formula>
    </cfRule>
  </conditionalFormatting>
  <conditionalFormatting sqref="Q53">
    <cfRule type="cellIs" dxfId="21" priority="9" stopIfTrue="1" operator="between">
      <formula>10.01%</formula>
      <formula>19.99%</formula>
    </cfRule>
  </conditionalFormatting>
  <conditionalFormatting sqref="Q54">
    <cfRule type="cellIs" dxfId="20" priority="1" operator="between">
      <formula>0.51</formula>
      <formula>1</formula>
    </cfRule>
    <cfRule type="cellIs" dxfId="19" priority="2" operator="between">
      <formula>21%</formula>
      <formula>50%</formula>
    </cfRule>
    <cfRule type="cellIs" dxfId="18" priority="4" stopIfTrue="1" operator="lessThanOrEqual">
      <formula>20%</formula>
    </cfRule>
  </conditionalFormatting>
  <dataValidations count="1">
    <dataValidation type="list" allowBlank="1" showErrorMessage="1" sqref="K8:L54">
      <formula1>Compromiso_de</formula1>
    </dataValidation>
  </dataValidations>
  <pageMargins left="0.7" right="0.7" top="0.75" bottom="0.75" header="0.3" footer="0.3"/>
  <pageSetup paperSize="9" scale="16" orientation="portrait" r:id="rId1"/>
  <rowBreaks count="2" manualBreakCount="2">
    <brk id="12" max="16383" man="1"/>
    <brk id="2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B17"/>
  <sheetViews>
    <sheetView topLeftCell="A37" zoomScale="70" zoomScaleNormal="70" workbookViewId="0">
      <selection activeCell="B11" sqref="B11"/>
    </sheetView>
  </sheetViews>
  <sheetFormatPr baseColWidth="10" defaultRowHeight="12.75" x14ac:dyDescent="0.2"/>
  <cols>
    <col min="1" max="1" width="53.85546875" customWidth="1"/>
    <col min="2" max="2" width="20.28515625" customWidth="1"/>
  </cols>
  <sheetData>
    <row r="2" spans="1:2" ht="18" x14ac:dyDescent="0.25">
      <c r="A2" s="49" t="s">
        <v>113</v>
      </c>
      <c r="B2" s="50" t="s">
        <v>114</v>
      </c>
    </row>
    <row r="3" spans="1:2" ht="18" x14ac:dyDescent="0.25">
      <c r="A3" s="51" t="s">
        <v>112</v>
      </c>
      <c r="B3" s="145" t="e">
        <f>+'Balance de Metas PAI'!#REF!</f>
        <v>#REF!</v>
      </c>
    </row>
    <row r="4" spans="1:2" ht="18" x14ac:dyDescent="0.25">
      <c r="A4" s="51" t="s">
        <v>115</v>
      </c>
      <c r="B4" s="52" t="e">
        <f>+'Balance de Metas PAI'!#REF!</f>
        <v>#REF!</v>
      </c>
    </row>
    <row r="5" spans="1:2" ht="18" x14ac:dyDescent="0.25">
      <c r="A5" s="51" t="s">
        <v>116</v>
      </c>
      <c r="B5" s="52" t="e">
        <f>+'Balance de Metas PAI'!#REF!</f>
        <v>#REF!</v>
      </c>
    </row>
    <row r="6" spans="1:2" ht="21" customHeight="1" x14ac:dyDescent="0.25">
      <c r="A6" s="51" t="s">
        <v>117</v>
      </c>
      <c r="B6" s="52">
        <v>0.47499999999999998</v>
      </c>
    </row>
    <row r="7" spans="1:2" ht="18" x14ac:dyDescent="0.25">
      <c r="A7" s="51" t="s">
        <v>118</v>
      </c>
      <c r="B7" s="52" t="e">
        <f>+'Balance de Metas PAI'!#REF!</f>
        <v>#REF!</v>
      </c>
    </row>
    <row r="8" spans="1:2" ht="18" x14ac:dyDescent="0.25">
      <c r="A8" s="51" t="s">
        <v>119</v>
      </c>
      <c r="B8" s="52" t="e">
        <f>+'Balance de Metas PAI'!#REF!</f>
        <v>#REF!</v>
      </c>
    </row>
    <row r="9" spans="1:2" ht="18" x14ac:dyDescent="0.25">
      <c r="A9" s="51" t="s">
        <v>120</v>
      </c>
      <c r="B9" s="145" t="e">
        <f>+'Balance de Metas PAI'!#REF!</f>
        <v>#REF!</v>
      </c>
    </row>
    <row r="10" spans="1:2" ht="18" x14ac:dyDescent="0.25">
      <c r="A10" s="51" t="s">
        <v>121</v>
      </c>
      <c r="B10" s="145" t="e">
        <f>+'Balance de Metas PAI'!#REF!</f>
        <v>#REF!</v>
      </c>
    </row>
    <row r="11" spans="1:2" ht="18" x14ac:dyDescent="0.25">
      <c r="A11" s="51" t="s">
        <v>122</v>
      </c>
      <c r="B11" s="52" t="e">
        <f>+'Balance de Metas PAI'!#REF!</f>
        <v>#REF!</v>
      </c>
    </row>
    <row r="12" spans="1:2" ht="18" x14ac:dyDescent="0.25">
      <c r="A12" s="51" t="s">
        <v>123</v>
      </c>
      <c r="B12" s="145" t="e">
        <f>+'Balance de Metas PAI'!#REF!</f>
        <v>#REF!</v>
      </c>
    </row>
    <row r="13" spans="1:2" ht="21" customHeight="1" x14ac:dyDescent="0.25">
      <c r="A13" s="51" t="s">
        <v>124</v>
      </c>
      <c r="B13" s="52" t="e">
        <f>+'Balance de Metas PAI'!#REF!</f>
        <v>#REF!</v>
      </c>
    </row>
    <row r="14" spans="1:2" ht="18" x14ac:dyDescent="0.25">
      <c r="A14" s="51" t="s">
        <v>125</v>
      </c>
      <c r="B14" s="145" t="e">
        <f>+'Balance de Metas PAI'!#REF!</f>
        <v>#REF!</v>
      </c>
    </row>
    <row r="15" spans="1:2" ht="18" x14ac:dyDescent="0.25">
      <c r="A15" s="51" t="s">
        <v>126</v>
      </c>
      <c r="B15" s="145" t="e">
        <f>+'Balance de Metas PAI'!#REF!</f>
        <v>#REF!</v>
      </c>
    </row>
    <row r="16" spans="1:2" ht="18" x14ac:dyDescent="0.25">
      <c r="A16" s="53" t="s">
        <v>141</v>
      </c>
      <c r="B16" s="54" t="e">
        <f>AVERAGE(B3:B15)</f>
        <v>#REF!</v>
      </c>
    </row>
    <row r="17" spans="1:2" ht="18" x14ac:dyDescent="0.25">
      <c r="A17" s="146"/>
      <c r="B17" s="147"/>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3"/>
  <sheetViews>
    <sheetView topLeftCell="A3" workbookViewId="0">
      <selection activeCell="B11" sqref="B11"/>
    </sheetView>
  </sheetViews>
  <sheetFormatPr baseColWidth="10" defaultRowHeight="12.75" x14ac:dyDescent="0.2"/>
  <cols>
    <col min="1" max="1" width="18.140625" bestFit="1" customWidth="1"/>
    <col min="3" max="3" width="42.28515625" customWidth="1"/>
  </cols>
  <sheetData>
    <row r="1" spans="1:3" x14ac:dyDescent="0.2">
      <c r="A1" s="65" t="s">
        <v>482</v>
      </c>
    </row>
    <row r="2" spans="1:3" ht="59.25" customHeight="1" x14ac:dyDescent="0.2">
      <c r="A2" s="464" t="s">
        <v>147</v>
      </c>
      <c r="B2" s="464"/>
      <c r="C2" s="464"/>
    </row>
    <row r="3" spans="1:3" ht="18" x14ac:dyDescent="0.25">
      <c r="A3" s="328">
        <f>+B3/B8</f>
        <v>0.31707317073170732</v>
      </c>
      <c r="B3" s="329">
        <v>13</v>
      </c>
      <c r="C3" s="344" t="s">
        <v>69</v>
      </c>
    </row>
    <row r="4" spans="1:3" ht="18" x14ac:dyDescent="0.25">
      <c r="A4" s="328">
        <f>+B4/B8</f>
        <v>0.14634146341463414</v>
      </c>
      <c r="B4" s="329">
        <v>6</v>
      </c>
      <c r="C4" s="345" t="s">
        <v>71</v>
      </c>
    </row>
    <row r="5" spans="1:3" ht="18" x14ac:dyDescent="0.25">
      <c r="A5" s="328">
        <f>+B5/B8</f>
        <v>0.31707317073170732</v>
      </c>
      <c r="B5" s="329">
        <v>13</v>
      </c>
      <c r="C5" s="346" t="s">
        <v>70</v>
      </c>
    </row>
    <row r="6" spans="1:3" ht="18" x14ac:dyDescent="0.25">
      <c r="A6" s="328">
        <f>+B6/B8</f>
        <v>0.17073170731707318</v>
      </c>
      <c r="B6" s="329">
        <v>7</v>
      </c>
      <c r="C6" s="347" t="s">
        <v>481</v>
      </c>
    </row>
    <row r="7" spans="1:3" ht="18" x14ac:dyDescent="0.25">
      <c r="A7" s="328">
        <f>+B7/B8</f>
        <v>4.878048780487805E-2</v>
      </c>
      <c r="B7" s="329">
        <v>2</v>
      </c>
      <c r="C7" s="348" t="s">
        <v>456</v>
      </c>
    </row>
    <row r="8" spans="1:3" ht="18" x14ac:dyDescent="0.25">
      <c r="A8" s="349">
        <f>SUM(A3:A7)</f>
        <v>1</v>
      </c>
      <c r="B8" s="350">
        <f>SUM(B3:B7)</f>
        <v>41</v>
      </c>
      <c r="C8" s="350" t="s">
        <v>519</v>
      </c>
    </row>
    <row r="13" spans="1:3" x14ac:dyDescent="0.2">
      <c r="A13" s="65"/>
    </row>
  </sheetData>
  <mergeCells count="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selection activeCell="B11" sqref="B11"/>
    </sheetView>
  </sheetViews>
  <sheetFormatPr baseColWidth="10" defaultRowHeight="12.75" x14ac:dyDescent="0.2"/>
  <cols>
    <col min="1" max="1" width="20" customWidth="1"/>
    <col min="2" max="2" width="23.7109375" customWidth="1"/>
  </cols>
  <sheetData>
    <row r="1" spans="1:2" x14ac:dyDescent="0.2">
      <c r="A1" s="59" t="s">
        <v>142</v>
      </c>
      <c r="B1" s="59" t="s">
        <v>114</v>
      </c>
    </row>
    <row r="2" spans="1:2" ht="21.75" customHeight="1" x14ac:dyDescent="0.2">
      <c r="A2" s="60" t="s">
        <v>143</v>
      </c>
      <c r="B2" s="61">
        <v>0.79</v>
      </c>
    </row>
    <row r="3" spans="1:2" ht="22.5" customHeight="1" x14ac:dyDescent="0.2">
      <c r="A3" s="60" t="s">
        <v>144</v>
      </c>
      <c r="B3" s="61">
        <v>1.23</v>
      </c>
    </row>
    <row r="4" spans="1:2" ht="24" customHeight="1" x14ac:dyDescent="0.2">
      <c r="A4" s="60" t="s">
        <v>145</v>
      </c>
      <c r="B4" s="61">
        <v>0.5</v>
      </c>
    </row>
    <row r="5" spans="1:2" ht="20.25" customHeight="1" x14ac:dyDescent="0.2">
      <c r="A5" s="59" t="s">
        <v>127</v>
      </c>
      <c r="B5" s="62">
        <f>AVERAGE(B2:B4)</f>
        <v>0.84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6"/>
  <sheetViews>
    <sheetView workbookViewId="0">
      <selection activeCell="B11" sqref="B11"/>
    </sheetView>
  </sheetViews>
  <sheetFormatPr baseColWidth="10" defaultRowHeight="12.75" x14ac:dyDescent="0.2"/>
  <sheetData>
    <row r="1" spans="1:4" x14ac:dyDescent="0.2">
      <c r="A1" t="s">
        <v>128</v>
      </c>
      <c r="B1" t="s">
        <v>129</v>
      </c>
      <c r="C1" s="31" t="s">
        <v>130</v>
      </c>
      <c r="D1" s="31" t="s">
        <v>131</v>
      </c>
    </row>
    <row r="2" spans="1:4" ht="15.75" x14ac:dyDescent="0.2">
      <c r="A2" s="25">
        <v>0.8</v>
      </c>
      <c r="B2" s="25">
        <v>0.64748201438848918</v>
      </c>
      <c r="C2" s="55">
        <v>0.17</v>
      </c>
      <c r="D2" s="25">
        <v>1</v>
      </c>
    </row>
    <row r="3" spans="1:4" ht="15.75" x14ac:dyDescent="0.2">
      <c r="A3" s="25">
        <v>0.84615384615384615</v>
      </c>
      <c r="B3" s="25">
        <v>4</v>
      </c>
      <c r="C3" s="55">
        <v>1.43</v>
      </c>
      <c r="D3" s="25">
        <v>1.0502137013446493</v>
      </c>
    </row>
    <row r="4" spans="1:4" ht="15.75" x14ac:dyDescent="0.2">
      <c r="A4" s="25">
        <v>1.5476190476190477</v>
      </c>
      <c r="B4" s="25">
        <v>0.878</v>
      </c>
      <c r="C4" s="55">
        <v>0.08</v>
      </c>
    </row>
    <row r="5" spans="1:4" ht="15.75" x14ac:dyDescent="0.2">
      <c r="A5" s="25">
        <v>0.35</v>
      </c>
      <c r="B5" s="25">
        <v>1.3333333333333333</v>
      </c>
    </row>
    <row r="6" spans="1:4" ht="15.75" x14ac:dyDescent="0.2">
      <c r="A6" s="25">
        <v>1.38</v>
      </c>
      <c r="B6" s="25">
        <v>0.85</v>
      </c>
    </row>
    <row r="7" spans="1:4" ht="15.75" x14ac:dyDescent="0.2">
      <c r="A7" s="25">
        <v>0.18</v>
      </c>
      <c r="B7" s="25">
        <v>0.7</v>
      </c>
    </row>
    <row r="8" spans="1:4" ht="15.75" x14ac:dyDescent="0.2">
      <c r="A8" s="25">
        <v>2.5356667830687831</v>
      </c>
      <c r="B8" s="25">
        <v>0.66</v>
      </c>
    </row>
    <row r="9" spans="1:4" ht="15.75" x14ac:dyDescent="0.2">
      <c r="A9" s="25">
        <v>1</v>
      </c>
      <c r="B9" s="25">
        <v>0.70094117647058829</v>
      </c>
    </row>
    <row r="10" spans="1:4" ht="15.75" x14ac:dyDescent="0.2">
      <c r="A10" s="25">
        <v>7.9365079365079361E-2</v>
      </c>
      <c r="B10" s="25">
        <v>0</v>
      </c>
    </row>
    <row r="11" spans="1:4" ht="15.75" x14ac:dyDescent="0.2">
      <c r="A11" s="25">
        <v>0.375</v>
      </c>
    </row>
    <row r="12" spans="1:4" ht="15.75" x14ac:dyDescent="0.2">
      <c r="A12" s="25">
        <v>0.5</v>
      </c>
    </row>
    <row r="13" spans="1:4" ht="15.75" x14ac:dyDescent="0.2">
      <c r="A13" s="25">
        <v>0.74999999999999989</v>
      </c>
    </row>
    <row r="14" spans="1:4" ht="15.75" x14ac:dyDescent="0.2">
      <c r="A14" s="25">
        <v>2.5</v>
      </c>
    </row>
    <row r="15" spans="1:4" ht="15.75" x14ac:dyDescent="0.2">
      <c r="A15" s="25">
        <v>0.47</v>
      </c>
    </row>
    <row r="16" spans="1:4" x14ac:dyDescent="0.2">
      <c r="A16" s="55">
        <f>AVERAGE(A2:A15)</f>
        <v>0.95098605401476821</v>
      </c>
      <c r="B16" s="55">
        <f>AVERAGE(B2:B15)</f>
        <v>1.0855285026880455</v>
      </c>
      <c r="C16" s="55">
        <f>AVERAGE(C2:C15)</f>
        <v>0.55999999999999994</v>
      </c>
      <c r="D16" s="55">
        <f>AVERAGE(D2:D15)</f>
        <v>1.0251068506723247</v>
      </c>
    </row>
  </sheetData>
  <conditionalFormatting sqref="A2:A15 B2:B10">
    <cfRule type="cellIs" dxfId="8" priority="25" operator="greaterThanOrEqual">
      <formula>0.8</formula>
    </cfRule>
    <cfRule type="cellIs" dxfId="7" priority="26" operator="between">
      <formula>0.79</formula>
      <formula>0.66</formula>
    </cfRule>
    <cfRule type="cellIs" dxfId="6" priority="27" operator="lessThanOrEqual">
      <formula>0.65</formula>
    </cfRule>
  </conditionalFormatting>
  <pageMargins left="0.7" right="0.7" top="0.75" bottom="0.75" header="0.3" footer="0.3"/>
  <pageSetup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70" zoomScaleNormal="90" zoomScaleSheetLayoutView="70" workbookViewId="0">
      <pane xSplit="2" ySplit="3" topLeftCell="C4" activePane="bottomRight" state="frozen"/>
      <selection activeCell="B11" sqref="B11"/>
      <selection pane="topRight" activeCell="B11" sqref="B11"/>
      <selection pane="bottomLeft" activeCell="B11" sqref="B11"/>
      <selection pane="bottomRight" activeCell="B11" sqref="B11"/>
    </sheetView>
  </sheetViews>
  <sheetFormatPr baseColWidth="10" defaultRowHeight="21" x14ac:dyDescent="0.25"/>
  <cols>
    <col min="1" max="1" width="27.42578125" style="178" customWidth="1"/>
    <col min="2" max="2" width="14.5703125" style="178" customWidth="1"/>
    <col min="3" max="3" width="68.42578125" style="178" customWidth="1"/>
    <col min="4" max="4" width="9.85546875" style="265" bestFit="1" customWidth="1"/>
    <col min="5" max="6" width="18.28515625" style="266" customWidth="1"/>
    <col min="7" max="7" width="18.28515625" style="266" hidden="1" customWidth="1"/>
    <col min="8" max="8" width="18.28515625" style="267" hidden="1" customWidth="1"/>
    <col min="9" max="10" width="18.28515625" style="268" customWidth="1"/>
    <col min="11" max="13" width="11.42578125" style="178" customWidth="1"/>
    <col min="14" max="16384" width="11.42578125" style="178"/>
  </cols>
  <sheetData>
    <row r="1" spans="1:13" ht="15" customHeight="1" thickBot="1" x14ac:dyDescent="0.3">
      <c r="A1" s="465" t="s">
        <v>173</v>
      </c>
      <c r="B1" s="465" t="s">
        <v>174</v>
      </c>
      <c r="C1" s="465" t="s">
        <v>76</v>
      </c>
      <c r="D1" s="467" t="s">
        <v>175</v>
      </c>
      <c r="E1" s="469" t="s">
        <v>176</v>
      </c>
      <c r="F1" s="470"/>
      <c r="G1" s="470"/>
      <c r="H1" s="470"/>
      <c r="I1" s="470"/>
      <c r="J1" s="470"/>
    </row>
    <row r="2" spans="1:13" ht="15" customHeight="1" x14ac:dyDescent="0.25">
      <c r="A2" s="466"/>
      <c r="B2" s="466"/>
      <c r="C2" s="466"/>
      <c r="D2" s="468"/>
      <c r="E2" s="471">
        <v>2011</v>
      </c>
      <c r="F2" s="473">
        <v>2012</v>
      </c>
      <c r="G2" s="473">
        <v>2013</v>
      </c>
      <c r="H2" s="473"/>
      <c r="I2" s="473"/>
      <c r="J2" s="179">
        <v>2014</v>
      </c>
    </row>
    <row r="3" spans="1:13" ht="21.75" thickBot="1" x14ac:dyDescent="0.3">
      <c r="A3" s="466"/>
      <c r="B3" s="466"/>
      <c r="C3" s="466"/>
      <c r="D3" s="468"/>
      <c r="E3" s="472"/>
      <c r="F3" s="473"/>
      <c r="G3" s="180" t="s">
        <v>177</v>
      </c>
      <c r="H3" s="180" t="s">
        <v>178</v>
      </c>
      <c r="I3" s="180" t="s">
        <v>179</v>
      </c>
      <c r="J3" s="179" t="s">
        <v>177</v>
      </c>
    </row>
    <row r="4" spans="1:13" ht="30" customHeight="1" x14ac:dyDescent="0.25">
      <c r="A4" s="474" t="s">
        <v>180</v>
      </c>
      <c r="B4" s="477">
        <f>SUM(D4:D7)</f>
        <v>0.1</v>
      </c>
      <c r="C4" s="181" t="s">
        <v>181</v>
      </c>
      <c r="D4" s="182">
        <v>0.03</v>
      </c>
      <c r="E4" s="183">
        <f>49.59%*D4</f>
        <v>1.4877E-2</v>
      </c>
      <c r="F4" s="184">
        <f>(63%)*D4</f>
        <v>1.89E-2</v>
      </c>
      <c r="G4" s="185">
        <f>(88%)*D4</f>
        <v>2.64E-2</v>
      </c>
      <c r="H4" s="186">
        <f>(91%)*D4</f>
        <v>2.7300000000000001E-2</v>
      </c>
      <c r="I4" s="187">
        <f>(94%)*D4</f>
        <v>2.8199999999999996E-2</v>
      </c>
      <c r="J4" s="358">
        <f>(100%)*D4</f>
        <v>0.03</v>
      </c>
      <c r="K4" s="188" t="s">
        <v>478</v>
      </c>
    </row>
    <row r="5" spans="1:13" ht="30" x14ac:dyDescent="0.25">
      <c r="A5" s="475"/>
      <c r="B5" s="478"/>
      <c r="C5" s="189" t="s">
        <v>182</v>
      </c>
      <c r="D5" s="190">
        <v>0.03</v>
      </c>
      <c r="E5" s="191">
        <v>1.4999999999999999E-2</v>
      </c>
      <c r="F5" s="192">
        <v>1.4999999999999999E-2</v>
      </c>
      <c r="G5" s="193">
        <v>1.4999999999999999E-2</v>
      </c>
      <c r="H5" s="194">
        <f>D5</f>
        <v>0.03</v>
      </c>
      <c r="I5" s="195">
        <f>+D5</f>
        <v>0.03</v>
      </c>
      <c r="J5" s="359">
        <f>+D5</f>
        <v>0.03</v>
      </c>
    </row>
    <row r="6" spans="1:13" x14ac:dyDescent="0.25">
      <c r="A6" s="475"/>
      <c r="B6" s="478"/>
      <c r="C6" s="189" t="s">
        <v>183</v>
      </c>
      <c r="D6" s="190">
        <v>0.02</v>
      </c>
      <c r="E6" s="191">
        <f>+D6*100%</f>
        <v>0.02</v>
      </c>
      <c r="F6" s="192">
        <f>+D6*100%</f>
        <v>0.02</v>
      </c>
      <c r="G6" s="193">
        <f>+D6*50%</f>
        <v>0.01</v>
      </c>
      <c r="H6" s="194">
        <f>+D6*75%</f>
        <v>1.4999999999999999E-2</v>
      </c>
      <c r="I6" s="196">
        <f>+D6*100%</f>
        <v>0.02</v>
      </c>
      <c r="J6" s="254">
        <f>+D6</f>
        <v>0.02</v>
      </c>
      <c r="L6" s="343">
        <f>SUM(I8:I11)</f>
        <v>0.1111075</v>
      </c>
      <c r="M6" s="197"/>
    </row>
    <row r="7" spans="1:13" ht="21.75" thickBot="1" x14ac:dyDescent="0.3">
      <c r="A7" s="476"/>
      <c r="B7" s="479"/>
      <c r="C7" s="198" t="s">
        <v>184</v>
      </c>
      <c r="D7" s="199">
        <v>0.02</v>
      </c>
      <c r="E7" s="200">
        <f>+D7*0%</f>
        <v>0</v>
      </c>
      <c r="F7" s="201">
        <f>+D7*0%</f>
        <v>0</v>
      </c>
      <c r="G7" s="202">
        <f>+D7*0%</f>
        <v>0</v>
      </c>
      <c r="H7" s="203">
        <f>+D7*0%</f>
        <v>0</v>
      </c>
      <c r="I7" s="204">
        <f>+D7*0%</f>
        <v>0</v>
      </c>
      <c r="J7" s="258">
        <f>+D7*100%</f>
        <v>0.02</v>
      </c>
      <c r="L7" s="343">
        <f>SUM(J8:J11)</f>
        <v>4.7497499999999998E-2</v>
      </c>
      <c r="M7" s="197"/>
    </row>
    <row r="8" spans="1:13" ht="30" customHeight="1" x14ac:dyDescent="0.25">
      <c r="A8" s="480" t="s">
        <v>185</v>
      </c>
      <c r="B8" s="481">
        <f>SUM(D8:D11)</f>
        <v>0.1</v>
      </c>
      <c r="C8" s="205" t="s">
        <v>186</v>
      </c>
      <c r="D8" s="206">
        <v>2.5000000000000001E-2</v>
      </c>
      <c r="E8" s="207">
        <f>+D8*100%</f>
        <v>2.5000000000000001E-2</v>
      </c>
      <c r="F8" s="184">
        <f>+D8*100%</f>
        <v>2.5000000000000001E-2</v>
      </c>
      <c r="G8" s="185">
        <f>+D8*76.19%</f>
        <v>1.9047500000000002E-2</v>
      </c>
      <c r="H8" s="208">
        <f>+E8*85.71%</f>
        <v>2.1427500000000002E-2</v>
      </c>
      <c r="I8" s="209">
        <f>+F8*128.57%</f>
        <v>3.2142499999999997E-2</v>
      </c>
      <c r="J8" s="210">
        <f>+D8*23.33%</f>
        <v>5.8325E-3</v>
      </c>
    </row>
    <row r="9" spans="1:13" x14ac:dyDescent="0.25">
      <c r="A9" s="475"/>
      <c r="B9" s="478"/>
      <c r="C9" s="189" t="s">
        <v>187</v>
      </c>
      <c r="D9" s="211">
        <v>2.5000000000000001E-2</v>
      </c>
      <c r="E9" s="191">
        <f>+D9*100%</f>
        <v>2.5000000000000001E-2</v>
      </c>
      <c r="F9" s="192">
        <f>+D9*100%</f>
        <v>2.5000000000000001E-2</v>
      </c>
      <c r="G9" s="193">
        <f>+D9*71.42%</f>
        <v>1.7855000000000003E-2</v>
      </c>
      <c r="H9" s="212">
        <f>+E9*79.36%</f>
        <v>1.984E-2</v>
      </c>
      <c r="I9" s="213">
        <f>+F9*107.93%</f>
        <v>2.6982500000000006E-2</v>
      </c>
      <c r="J9" s="214">
        <f>+D9*16.66%</f>
        <v>4.1650000000000003E-3</v>
      </c>
    </row>
    <row r="10" spans="1:13" x14ac:dyDescent="0.25">
      <c r="A10" s="475"/>
      <c r="B10" s="478"/>
      <c r="C10" s="189" t="s">
        <v>188</v>
      </c>
      <c r="D10" s="211">
        <v>2.5000000000000001E-2</v>
      </c>
      <c r="E10" s="191">
        <f>+D10*100%</f>
        <v>2.5000000000000001E-2</v>
      </c>
      <c r="F10" s="192">
        <f>+D10*100%</f>
        <v>2.5000000000000001E-2</v>
      </c>
      <c r="G10" s="193">
        <f>+D10*71.42%</f>
        <v>1.7855000000000003E-2</v>
      </c>
      <c r="H10" s="212">
        <f>+E10*79.36%</f>
        <v>1.984E-2</v>
      </c>
      <c r="I10" s="215">
        <f>+F10*107.93%</f>
        <v>2.6982500000000006E-2</v>
      </c>
      <c r="J10" s="210">
        <f>+D10*100%</f>
        <v>2.5000000000000001E-2</v>
      </c>
    </row>
    <row r="11" spans="1:13" ht="21.75" thickBot="1" x14ac:dyDescent="0.3">
      <c r="A11" s="476"/>
      <c r="B11" s="479"/>
      <c r="C11" s="198" t="s">
        <v>189</v>
      </c>
      <c r="D11" s="216">
        <v>2.5000000000000001E-2</v>
      </c>
      <c r="E11" s="200">
        <f>+D11*100%</f>
        <v>2.5000000000000001E-2</v>
      </c>
      <c r="F11" s="201">
        <f>+D11*100%</f>
        <v>2.5000000000000001E-2</v>
      </c>
      <c r="G11" s="202">
        <f>+D11*50%</f>
        <v>1.2500000000000001E-2</v>
      </c>
      <c r="H11" s="217">
        <f>+D11*100%</f>
        <v>2.5000000000000001E-2</v>
      </c>
      <c r="I11" s="218">
        <f>+E11*100%</f>
        <v>2.5000000000000001E-2</v>
      </c>
      <c r="J11" s="219">
        <f>+D11*50%</f>
        <v>1.2500000000000001E-2</v>
      </c>
    </row>
    <row r="12" spans="1:13" ht="60.75" customHeight="1" thickBot="1" x14ac:dyDescent="0.3">
      <c r="A12" s="220" t="s">
        <v>190</v>
      </c>
      <c r="B12" s="221">
        <f>+D12*57</f>
        <v>0.25</v>
      </c>
      <c r="C12" s="222" t="s">
        <v>191</v>
      </c>
      <c r="D12" s="223">
        <v>4.3859649122807015E-3</v>
      </c>
      <c r="E12" s="224">
        <v>0</v>
      </c>
      <c r="F12" s="225">
        <v>0</v>
      </c>
      <c r="G12" s="226">
        <f>5*D12</f>
        <v>2.1929824561403508E-2</v>
      </c>
      <c r="H12" s="227">
        <f>6*D12</f>
        <v>2.6315789473684209E-2</v>
      </c>
      <c r="I12" s="228">
        <f>44*D12</f>
        <v>0.19298245614035087</v>
      </c>
      <c r="J12" s="229">
        <f>46*D12</f>
        <v>0.20175438596491227</v>
      </c>
    </row>
    <row r="13" spans="1:13" ht="30" customHeight="1" x14ac:dyDescent="0.25">
      <c r="A13" s="480" t="s">
        <v>192</v>
      </c>
      <c r="B13" s="481">
        <f>SUM(D13:D16)</f>
        <v>0.1</v>
      </c>
      <c r="C13" s="205" t="s">
        <v>193</v>
      </c>
      <c r="D13" s="206">
        <v>2.5000000000000001E-2</v>
      </c>
      <c r="E13" s="207">
        <f>100%*D13</f>
        <v>2.5000000000000001E-2</v>
      </c>
      <c r="F13" s="184">
        <f>100%*D13</f>
        <v>2.5000000000000001E-2</v>
      </c>
      <c r="G13" s="185">
        <f>100%*D13</f>
        <v>2.5000000000000001E-2</v>
      </c>
      <c r="H13" s="230">
        <f>100%*D13</f>
        <v>2.5000000000000001E-2</v>
      </c>
      <c r="I13" s="231">
        <f t="shared" ref="I13:J17" si="0">100%*D13</f>
        <v>2.5000000000000001E-2</v>
      </c>
      <c r="J13" s="232">
        <f t="shared" si="0"/>
        <v>2.5000000000000001E-2</v>
      </c>
    </row>
    <row r="14" spans="1:13" ht="90" x14ac:dyDescent="0.25">
      <c r="A14" s="475"/>
      <c r="B14" s="478"/>
      <c r="C14" s="189" t="s">
        <v>194</v>
      </c>
      <c r="D14" s="211">
        <v>2.5000000000000001E-2</v>
      </c>
      <c r="E14" s="191">
        <f>100%*D14</f>
        <v>2.5000000000000001E-2</v>
      </c>
      <c r="F14" s="192">
        <f>100%*D14</f>
        <v>2.5000000000000001E-2</v>
      </c>
      <c r="G14" s="193">
        <f>50%*D14</f>
        <v>1.2500000000000001E-2</v>
      </c>
      <c r="H14" s="233">
        <f>75%*D14</f>
        <v>1.8750000000000003E-2</v>
      </c>
      <c r="I14" s="234">
        <f t="shared" si="0"/>
        <v>2.5000000000000001E-2</v>
      </c>
      <c r="J14" s="235">
        <f>50%*E14</f>
        <v>1.2500000000000001E-2</v>
      </c>
      <c r="K14" s="236" t="s">
        <v>479</v>
      </c>
    </row>
    <row r="15" spans="1:13" ht="30" x14ac:dyDescent="0.25">
      <c r="A15" s="475"/>
      <c r="B15" s="478"/>
      <c r="C15" s="189" t="s">
        <v>195</v>
      </c>
      <c r="D15" s="211">
        <v>2.5000000000000001E-2</v>
      </c>
      <c r="E15" s="191">
        <f>100%*D15</f>
        <v>2.5000000000000001E-2</v>
      </c>
      <c r="F15" s="192">
        <f>100%*D15</f>
        <v>2.5000000000000001E-2</v>
      </c>
      <c r="G15" s="193">
        <f>100%*D15</f>
        <v>2.5000000000000001E-2</v>
      </c>
      <c r="H15" s="233">
        <f>100%*D15</f>
        <v>2.5000000000000001E-2</v>
      </c>
      <c r="I15" s="234">
        <f t="shared" si="0"/>
        <v>2.5000000000000001E-2</v>
      </c>
      <c r="J15" s="235">
        <f t="shared" si="0"/>
        <v>2.5000000000000001E-2</v>
      </c>
    </row>
    <row r="16" spans="1:13" ht="30.75" thickBot="1" x14ac:dyDescent="0.3">
      <c r="A16" s="476"/>
      <c r="B16" s="479"/>
      <c r="C16" s="198" t="s">
        <v>480</v>
      </c>
      <c r="D16" s="216">
        <v>2.5000000000000001E-2</v>
      </c>
      <c r="E16" s="200">
        <f>100%*D16</f>
        <v>2.5000000000000001E-2</v>
      </c>
      <c r="F16" s="201">
        <f>100%*D16</f>
        <v>2.5000000000000001E-2</v>
      </c>
      <c r="G16" s="202">
        <f>50%*D16</f>
        <v>1.2500000000000001E-2</v>
      </c>
      <c r="H16" s="237">
        <f>75%*D16</f>
        <v>1.8750000000000003E-2</v>
      </c>
      <c r="I16" s="238">
        <f t="shared" si="0"/>
        <v>2.5000000000000001E-2</v>
      </c>
      <c r="J16" s="239">
        <f t="shared" si="0"/>
        <v>2.5000000000000001E-2</v>
      </c>
    </row>
    <row r="17" spans="1:12" ht="75" customHeight="1" x14ac:dyDescent="0.25">
      <c r="A17" s="480" t="s">
        <v>196</v>
      </c>
      <c r="B17" s="481">
        <f>D17+D18+(D19*56)</f>
        <v>9.9999999999999964E-2</v>
      </c>
      <c r="C17" s="205" t="s">
        <v>197</v>
      </c>
      <c r="D17" s="206">
        <v>3.3333333333333333E-2</v>
      </c>
      <c r="E17" s="207">
        <f>100%*D17</f>
        <v>3.3333333333333333E-2</v>
      </c>
      <c r="F17" s="184">
        <f>100%*D17</f>
        <v>3.3333333333333333E-2</v>
      </c>
      <c r="G17" s="240">
        <f>100%*D17</f>
        <v>3.3333333333333333E-2</v>
      </c>
      <c r="H17" s="241">
        <f>100%*D17</f>
        <v>3.3333333333333333E-2</v>
      </c>
      <c r="I17" s="242">
        <f t="shared" si="0"/>
        <v>3.3333333333333333E-2</v>
      </c>
      <c r="J17" s="243">
        <f t="shared" si="0"/>
        <v>3.3333333333333333E-2</v>
      </c>
      <c r="L17" s="244"/>
    </row>
    <row r="18" spans="1:12" ht="30" x14ac:dyDescent="0.25">
      <c r="A18" s="475"/>
      <c r="B18" s="478"/>
      <c r="C18" s="189" t="s">
        <v>198</v>
      </c>
      <c r="D18" s="211">
        <v>3.3333333333333333E-2</v>
      </c>
      <c r="E18" s="191">
        <f>0%*D18</f>
        <v>0</v>
      </c>
      <c r="F18" s="192">
        <f>33%*D18</f>
        <v>1.1000000000000001E-2</v>
      </c>
      <c r="G18" s="193">
        <f>+F18</f>
        <v>1.1000000000000001E-2</v>
      </c>
      <c r="H18" s="233">
        <f>+G18</f>
        <v>1.1000000000000001E-2</v>
      </c>
      <c r="I18" s="245">
        <f>74%*D18</f>
        <v>2.4666666666666667E-2</v>
      </c>
      <c r="J18" s="246">
        <f>85%*D18</f>
        <v>2.8333333333333332E-2</v>
      </c>
    </row>
    <row r="19" spans="1:12" ht="30.75" thickBot="1" x14ac:dyDescent="0.3">
      <c r="A19" s="476"/>
      <c r="B19" s="479"/>
      <c r="C19" s="198" t="s">
        <v>199</v>
      </c>
      <c r="D19" s="216">
        <v>5.9523809523809464E-4</v>
      </c>
      <c r="E19" s="200">
        <f>0*D19</f>
        <v>0</v>
      </c>
      <c r="F19" s="201">
        <f>2*D19</f>
        <v>1.1904761904761893E-3</v>
      </c>
      <c r="G19" s="202">
        <f>2*D19</f>
        <v>1.1904761904761893E-3</v>
      </c>
      <c r="H19" s="237">
        <f>2*D19</f>
        <v>1.1904761904761893E-3</v>
      </c>
      <c r="I19" s="238">
        <f>2*D19</f>
        <v>1.1904761904761893E-3</v>
      </c>
      <c r="J19" s="239">
        <f>2*D19</f>
        <v>1.1904761904761893E-3</v>
      </c>
      <c r="K19" s="247">
        <f>+D19*56</f>
        <v>3.3333333333333298E-2</v>
      </c>
    </row>
    <row r="20" spans="1:12" ht="120" customHeight="1" x14ac:dyDescent="0.25">
      <c r="A20" s="480" t="s">
        <v>200</v>
      </c>
      <c r="B20" s="481">
        <f>+D20*56</f>
        <v>0.25</v>
      </c>
      <c r="C20" s="486" t="s">
        <v>201</v>
      </c>
      <c r="D20" s="488">
        <f>25%/56</f>
        <v>4.464285714285714E-3</v>
      </c>
      <c r="E20" s="492">
        <f>53*D20</f>
        <v>0.23660714285714285</v>
      </c>
      <c r="F20" s="494">
        <f>54*D20</f>
        <v>0.24107142857142855</v>
      </c>
      <c r="G20" s="496">
        <v>0</v>
      </c>
      <c r="H20" s="490">
        <f>53*D20</f>
        <v>0.23660714285714285</v>
      </c>
      <c r="I20" s="482">
        <f>56*D20</f>
        <v>0.25</v>
      </c>
      <c r="J20" s="484">
        <f>0*E20</f>
        <v>0</v>
      </c>
    </row>
    <row r="21" spans="1:12" ht="15.75" thickBot="1" x14ac:dyDescent="0.3">
      <c r="A21" s="476"/>
      <c r="B21" s="479"/>
      <c r="C21" s="487"/>
      <c r="D21" s="489"/>
      <c r="E21" s="493"/>
      <c r="F21" s="495"/>
      <c r="G21" s="497"/>
      <c r="H21" s="491"/>
      <c r="I21" s="483"/>
      <c r="J21" s="485"/>
    </row>
    <row r="22" spans="1:12" ht="30" x14ac:dyDescent="0.25">
      <c r="A22" s="480" t="s">
        <v>202</v>
      </c>
      <c r="B22" s="481">
        <f>+D22+D24+D25+(D23*44)</f>
        <v>0.1</v>
      </c>
      <c r="C22" s="205" t="s">
        <v>203</v>
      </c>
      <c r="D22" s="206">
        <v>0.01</v>
      </c>
      <c r="E22" s="207">
        <v>0</v>
      </c>
      <c r="F22" s="184">
        <f>+D22*1</f>
        <v>0.01</v>
      </c>
      <c r="G22" s="185">
        <f>+F22</f>
        <v>0.01</v>
      </c>
      <c r="H22" s="230">
        <f>+G22</f>
        <v>0.01</v>
      </c>
      <c r="I22" s="248">
        <f>+D22</f>
        <v>0.01</v>
      </c>
      <c r="J22" s="249">
        <f>+D22</f>
        <v>0.01</v>
      </c>
    </row>
    <row r="23" spans="1:12" x14ac:dyDescent="0.25">
      <c r="A23" s="475"/>
      <c r="B23" s="478"/>
      <c r="C23" s="189" t="s">
        <v>204</v>
      </c>
      <c r="D23" s="250">
        <f>4%/44</f>
        <v>9.0909090909090909E-4</v>
      </c>
      <c r="E23" s="251">
        <v>0</v>
      </c>
      <c r="F23" s="252">
        <v>0</v>
      </c>
      <c r="G23" s="193">
        <f>+D23*26</f>
        <v>2.3636363636363636E-2</v>
      </c>
      <c r="H23" s="233">
        <f>+D23*(26+7)</f>
        <v>0.03</v>
      </c>
      <c r="I23" s="253">
        <f>+D23*36</f>
        <v>3.272727272727273E-2</v>
      </c>
      <c r="J23" s="254">
        <f>+D23*42</f>
        <v>3.8181818181818185E-2</v>
      </c>
    </row>
    <row r="24" spans="1:12" ht="30" x14ac:dyDescent="0.25">
      <c r="A24" s="475"/>
      <c r="B24" s="478"/>
      <c r="C24" s="189" t="s">
        <v>205</v>
      </c>
      <c r="D24" s="211">
        <v>1.4999999999999999E-2</v>
      </c>
      <c r="E24" s="251">
        <f>D24*100%</f>
        <v>1.4999999999999999E-2</v>
      </c>
      <c r="F24" s="252">
        <f>D24*100%</f>
        <v>1.4999999999999999E-2</v>
      </c>
      <c r="G24" s="193">
        <f>+D24*50%</f>
        <v>7.4999999999999997E-3</v>
      </c>
      <c r="H24" s="194">
        <f>+E24*75%</f>
        <v>1.125E-2</v>
      </c>
      <c r="I24" s="253">
        <f>+E24*100%</f>
        <v>1.4999999999999999E-2</v>
      </c>
      <c r="J24" s="254">
        <f>+F24*100%</f>
        <v>1.4999999999999999E-2</v>
      </c>
    </row>
    <row r="25" spans="1:12" ht="21.75" thickBot="1" x14ac:dyDescent="0.3">
      <c r="A25" s="476"/>
      <c r="B25" s="479"/>
      <c r="C25" s="198" t="s">
        <v>206</v>
      </c>
      <c r="D25" s="216">
        <f>3.5%</f>
        <v>3.5000000000000003E-2</v>
      </c>
      <c r="E25" s="255">
        <f>+D25*30%</f>
        <v>1.0500000000000001E-2</v>
      </c>
      <c r="F25" s="256">
        <f>+D25*30%</f>
        <v>1.0500000000000001E-2</v>
      </c>
      <c r="G25" s="202">
        <f>+D25*100%</f>
        <v>3.5000000000000003E-2</v>
      </c>
      <c r="H25" s="203">
        <f>+D25*100%</f>
        <v>3.5000000000000003E-2</v>
      </c>
      <c r="I25" s="257">
        <f>+D25*100%</f>
        <v>3.5000000000000003E-2</v>
      </c>
      <c r="J25" s="258">
        <f>+D25*100%</f>
        <v>3.5000000000000003E-2</v>
      </c>
    </row>
    <row r="26" spans="1:12" ht="21.75" thickBot="1" x14ac:dyDescent="0.3">
      <c r="B26" s="259">
        <f>SUM(B4:B22)</f>
        <v>1</v>
      </c>
      <c r="D26" s="259"/>
      <c r="E26" s="260">
        <f t="shared" ref="E26:J26" si="1">SUM(E4:E25)</f>
        <v>0.5453174761904761</v>
      </c>
      <c r="F26" s="260">
        <f t="shared" si="1"/>
        <v>0.575995238095238</v>
      </c>
      <c r="G26" s="261">
        <f t="shared" si="1"/>
        <v>0.33724749772157669</v>
      </c>
      <c r="H26" s="262">
        <f t="shared" si="1"/>
        <v>0.6406042418546366</v>
      </c>
      <c r="I26" s="263">
        <f t="shared" si="1"/>
        <v>0.88420770505809987</v>
      </c>
      <c r="J26" s="264">
        <f t="shared" si="1"/>
        <v>0.59779084700387342</v>
      </c>
    </row>
  </sheetData>
  <mergeCells count="28">
    <mergeCell ref="A22:A25"/>
    <mergeCell ref="B22:B25"/>
    <mergeCell ref="E20:E21"/>
    <mergeCell ref="F20:F21"/>
    <mergeCell ref="G20:G21"/>
    <mergeCell ref="I20:I21"/>
    <mergeCell ref="J20:J21"/>
    <mergeCell ref="A17:A19"/>
    <mergeCell ref="B17:B19"/>
    <mergeCell ref="A20:A21"/>
    <mergeCell ref="B20:B21"/>
    <mergeCell ref="C20:C21"/>
    <mergeCell ref="D20:D21"/>
    <mergeCell ref="H20:H21"/>
    <mergeCell ref="A4:A7"/>
    <mergeCell ref="B4:B7"/>
    <mergeCell ref="A8:A11"/>
    <mergeCell ref="B8:B11"/>
    <mergeCell ref="A13:A16"/>
    <mergeCell ref="B13:B16"/>
    <mergeCell ref="A1:A3"/>
    <mergeCell ref="B1:B3"/>
    <mergeCell ref="C1:C3"/>
    <mergeCell ref="D1:D3"/>
    <mergeCell ref="E1:J1"/>
    <mergeCell ref="E2:E3"/>
    <mergeCell ref="F2:F3"/>
    <mergeCell ref="G2: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pane xSplit="3" topLeftCell="N1" activePane="topRight" state="frozen"/>
      <selection activeCell="B11" sqref="B11"/>
      <selection pane="topRight" activeCell="B11" sqref="B11"/>
    </sheetView>
  </sheetViews>
  <sheetFormatPr baseColWidth="10" defaultRowHeight="15" x14ac:dyDescent="0.25"/>
  <cols>
    <col min="1" max="1" width="8.28515625" style="270" customWidth="1"/>
    <col min="2" max="2" width="19.140625" style="270" customWidth="1"/>
    <col min="3" max="3" width="11.42578125" style="270"/>
    <col min="4" max="9" width="7.28515625" style="270" customWidth="1"/>
    <col min="10" max="10" width="6.7109375" style="325" customWidth="1"/>
    <col min="11" max="15" width="6.7109375" style="270" customWidth="1"/>
    <col min="16" max="16384" width="11.42578125" style="270"/>
  </cols>
  <sheetData>
    <row r="1" spans="1:21" ht="15.75" thickBot="1" x14ac:dyDescent="0.3">
      <c r="A1" s="498" t="s">
        <v>419</v>
      </c>
      <c r="B1" s="499"/>
      <c r="C1" s="269" t="s">
        <v>420</v>
      </c>
      <c r="D1" s="500">
        <v>2012</v>
      </c>
      <c r="E1" s="501"/>
      <c r="F1" s="501"/>
      <c r="G1" s="501"/>
      <c r="H1" s="501"/>
      <c r="I1" s="502"/>
      <c r="J1" s="500" t="s">
        <v>421</v>
      </c>
      <c r="K1" s="501"/>
      <c r="L1" s="501"/>
      <c r="M1" s="501"/>
      <c r="N1" s="501"/>
      <c r="O1" s="503"/>
      <c r="P1" s="500" t="s">
        <v>422</v>
      </c>
      <c r="Q1" s="501"/>
      <c r="R1" s="501"/>
      <c r="S1" s="501"/>
      <c r="T1" s="501"/>
      <c r="U1" s="503"/>
    </row>
    <row r="2" spans="1:21" ht="15.75" thickBot="1" x14ac:dyDescent="0.3">
      <c r="A2" s="271"/>
      <c r="B2" s="272"/>
      <c r="C2" s="273"/>
      <c r="D2" s="274" t="s">
        <v>47</v>
      </c>
      <c r="E2" s="275" t="s">
        <v>48</v>
      </c>
      <c r="F2" s="275" t="s">
        <v>49</v>
      </c>
      <c r="G2" s="275" t="s">
        <v>50</v>
      </c>
      <c r="H2" s="275" t="s">
        <v>45</v>
      </c>
      <c r="I2" s="276" t="s">
        <v>46</v>
      </c>
      <c r="J2" s="274" t="s">
        <v>47</v>
      </c>
      <c r="K2" s="275" t="s">
        <v>48</v>
      </c>
      <c r="L2" s="275" t="s">
        <v>49</v>
      </c>
      <c r="M2" s="275" t="s">
        <v>50</v>
      </c>
      <c r="N2" s="275" t="s">
        <v>45</v>
      </c>
      <c r="O2" s="276" t="s">
        <v>46</v>
      </c>
      <c r="P2" s="274" t="s">
        <v>47</v>
      </c>
      <c r="Q2" s="275" t="s">
        <v>48</v>
      </c>
      <c r="R2" s="275" t="s">
        <v>49</v>
      </c>
      <c r="S2" s="275" t="s">
        <v>50</v>
      </c>
      <c r="T2" s="275" t="s">
        <v>45</v>
      </c>
      <c r="U2" s="276" t="s">
        <v>46</v>
      </c>
    </row>
    <row r="3" spans="1:21" x14ac:dyDescent="0.25">
      <c r="A3" s="277" t="s">
        <v>423</v>
      </c>
      <c r="B3" s="273"/>
      <c r="C3" s="278">
        <v>0.05</v>
      </c>
      <c r="D3" s="279"/>
      <c r="E3" s="280"/>
      <c r="F3" s="280"/>
      <c r="G3" s="280"/>
      <c r="H3" s="280"/>
      <c r="I3" s="281"/>
      <c r="J3" s="282">
        <v>0.05</v>
      </c>
      <c r="K3" s="283">
        <v>0.05</v>
      </c>
      <c r="L3" s="284">
        <v>0.05</v>
      </c>
      <c r="M3" s="284"/>
      <c r="N3" s="285"/>
      <c r="O3" s="286">
        <v>0.05</v>
      </c>
      <c r="P3" s="282">
        <v>0.05</v>
      </c>
      <c r="Q3" s="283">
        <v>0.05</v>
      </c>
      <c r="R3" s="284">
        <v>0.05</v>
      </c>
      <c r="S3" s="284"/>
      <c r="T3" s="285"/>
      <c r="U3" s="286">
        <v>0.05</v>
      </c>
    </row>
    <row r="4" spans="1:21" x14ac:dyDescent="0.25">
      <c r="A4" s="277" t="s">
        <v>424</v>
      </c>
      <c r="B4" s="273"/>
      <c r="C4" s="278">
        <v>0.05</v>
      </c>
      <c r="D4" s="287">
        <v>0.05</v>
      </c>
      <c r="E4" s="288">
        <v>0.05</v>
      </c>
      <c r="F4" s="288">
        <v>0.05</v>
      </c>
      <c r="G4" s="288">
        <v>0.05</v>
      </c>
      <c r="H4" s="288">
        <v>0.05</v>
      </c>
      <c r="I4" s="289">
        <v>0.05</v>
      </c>
      <c r="J4" s="290">
        <v>0.05</v>
      </c>
      <c r="K4" s="291">
        <v>0.05</v>
      </c>
      <c r="L4" s="291">
        <v>0.05</v>
      </c>
      <c r="M4" s="291">
        <v>0.05</v>
      </c>
      <c r="N4" s="291">
        <v>0.05</v>
      </c>
      <c r="O4" s="292">
        <v>0.05</v>
      </c>
      <c r="P4" s="290">
        <v>0.05</v>
      </c>
      <c r="Q4" s="291">
        <v>0.05</v>
      </c>
      <c r="R4" s="291">
        <v>0.05</v>
      </c>
      <c r="S4" s="291">
        <v>0.05</v>
      </c>
      <c r="T4" s="291">
        <v>0.05</v>
      </c>
      <c r="U4" s="292">
        <v>0.05</v>
      </c>
    </row>
    <row r="5" spans="1:21" x14ac:dyDescent="0.25">
      <c r="A5" s="277" t="s">
        <v>425</v>
      </c>
      <c r="B5" s="273"/>
      <c r="C5" s="293">
        <v>0.15</v>
      </c>
      <c r="D5" s="287">
        <v>0.15</v>
      </c>
      <c r="E5" s="288">
        <v>0.15</v>
      </c>
      <c r="F5" s="288">
        <v>0.15</v>
      </c>
      <c r="G5" s="294"/>
      <c r="H5" s="294"/>
      <c r="I5" s="289">
        <v>0.15</v>
      </c>
      <c r="J5" s="290">
        <v>0.15</v>
      </c>
      <c r="K5" s="291">
        <v>0.15</v>
      </c>
      <c r="L5" s="291">
        <v>0.15</v>
      </c>
      <c r="M5" s="288">
        <v>0.15</v>
      </c>
      <c r="N5" s="288">
        <v>0.15</v>
      </c>
      <c r="O5" s="292">
        <v>0.15</v>
      </c>
      <c r="P5" s="290">
        <v>0.15</v>
      </c>
      <c r="Q5" s="291">
        <v>0.15</v>
      </c>
      <c r="R5" s="291">
        <v>0.15</v>
      </c>
      <c r="S5" s="288">
        <v>0.15</v>
      </c>
      <c r="T5" s="288">
        <v>0.15</v>
      </c>
      <c r="U5" s="292">
        <v>0.15</v>
      </c>
    </row>
    <row r="6" spans="1:21" x14ac:dyDescent="0.25">
      <c r="A6" s="277" t="s">
        <v>426</v>
      </c>
      <c r="B6" s="273"/>
      <c r="C6" s="293">
        <v>0.1</v>
      </c>
      <c r="D6" s="295"/>
      <c r="E6" s="294"/>
      <c r="F6" s="288">
        <v>0.1</v>
      </c>
      <c r="G6" s="294"/>
      <c r="H6" s="294"/>
      <c r="I6" s="296"/>
      <c r="J6" s="287">
        <v>0.1</v>
      </c>
      <c r="K6" s="297">
        <v>0.1</v>
      </c>
      <c r="L6" s="291">
        <v>0.1</v>
      </c>
      <c r="M6" s="297">
        <v>0.1</v>
      </c>
      <c r="N6" s="288">
        <v>0.1</v>
      </c>
      <c r="O6" s="298">
        <v>0.1</v>
      </c>
      <c r="P6" s="287">
        <v>0.1</v>
      </c>
      <c r="Q6" s="297">
        <v>0.1</v>
      </c>
      <c r="R6" s="291">
        <v>0.1</v>
      </c>
      <c r="S6" s="297">
        <v>0.1</v>
      </c>
      <c r="T6" s="288">
        <v>0.1</v>
      </c>
      <c r="U6" s="298">
        <v>0.1</v>
      </c>
    </row>
    <row r="7" spans="1:21" x14ac:dyDescent="0.25">
      <c r="A7" s="277" t="s">
        <v>427</v>
      </c>
      <c r="B7" s="273"/>
      <c r="C7" s="293">
        <v>0.15</v>
      </c>
      <c r="D7" s="287">
        <v>0.15</v>
      </c>
      <c r="E7" s="288">
        <v>0.15</v>
      </c>
      <c r="F7" s="288">
        <v>0.15</v>
      </c>
      <c r="G7" s="288">
        <v>0.15</v>
      </c>
      <c r="H7" s="288">
        <v>0.15</v>
      </c>
      <c r="I7" s="289">
        <v>0.15</v>
      </c>
      <c r="J7" s="290">
        <v>0.15</v>
      </c>
      <c r="K7" s="291">
        <v>0.15</v>
      </c>
      <c r="L7" s="291">
        <v>0.15</v>
      </c>
      <c r="M7" s="291">
        <v>0.15</v>
      </c>
      <c r="N7" s="291">
        <v>0.15</v>
      </c>
      <c r="O7" s="292">
        <v>0.15</v>
      </c>
      <c r="P7" s="290">
        <v>0.15</v>
      </c>
      <c r="Q7" s="291">
        <v>0.15</v>
      </c>
      <c r="R7" s="291">
        <v>0.15</v>
      </c>
      <c r="S7" s="291">
        <v>0.15</v>
      </c>
      <c r="T7" s="291">
        <v>0.15</v>
      </c>
      <c r="U7" s="292">
        <v>0.15</v>
      </c>
    </row>
    <row r="8" spans="1:21" x14ac:dyDescent="0.25">
      <c r="A8" s="277" t="s">
        <v>428</v>
      </c>
      <c r="B8" s="299" t="s">
        <v>429</v>
      </c>
      <c r="C8" s="278">
        <v>0.05</v>
      </c>
      <c r="D8" s="295"/>
      <c r="E8" s="294"/>
      <c r="F8" s="288">
        <v>0.05</v>
      </c>
      <c r="G8" s="294"/>
      <c r="H8" s="294"/>
      <c r="I8" s="296"/>
      <c r="J8" s="300"/>
      <c r="K8" s="297">
        <v>0.05</v>
      </c>
      <c r="L8" s="291">
        <v>0.05</v>
      </c>
      <c r="M8" s="297">
        <v>0.05</v>
      </c>
      <c r="N8" s="297">
        <v>0.05</v>
      </c>
      <c r="O8" s="298">
        <v>0.05</v>
      </c>
      <c r="P8" s="301">
        <v>0.05</v>
      </c>
      <c r="Q8" s="297">
        <v>0.05</v>
      </c>
      <c r="R8" s="291">
        <v>0.05</v>
      </c>
      <c r="S8" s="297">
        <v>0.05</v>
      </c>
      <c r="T8" s="297">
        <v>0.05</v>
      </c>
      <c r="U8" s="298">
        <v>0.05</v>
      </c>
    </row>
    <row r="9" spans="1:21" ht="3" customHeight="1" x14ac:dyDescent="0.25">
      <c r="A9" s="277" t="s">
        <v>430</v>
      </c>
      <c r="B9" s="299" t="s">
        <v>431</v>
      </c>
      <c r="C9" s="278"/>
      <c r="D9" s="295"/>
      <c r="E9" s="294"/>
      <c r="F9" s="294"/>
      <c r="G9" s="294"/>
      <c r="H9" s="294"/>
      <c r="I9" s="296"/>
      <c r="J9" s="300"/>
      <c r="K9" s="297"/>
      <c r="L9" s="288"/>
      <c r="M9" s="294"/>
      <c r="N9" s="294"/>
      <c r="O9" s="298"/>
      <c r="P9" s="301"/>
      <c r="Q9" s="297"/>
      <c r="R9" s="288"/>
      <c r="S9" s="294"/>
      <c r="T9" s="294"/>
      <c r="U9" s="298"/>
    </row>
    <row r="10" spans="1:21" x14ac:dyDescent="0.25">
      <c r="A10" s="277" t="s">
        <v>432</v>
      </c>
      <c r="B10" s="299" t="s">
        <v>433</v>
      </c>
      <c r="C10" s="278">
        <v>0.05</v>
      </c>
      <c r="D10" s="295"/>
      <c r="E10" s="294"/>
      <c r="F10" s="294"/>
      <c r="G10" s="294"/>
      <c r="H10" s="294"/>
      <c r="I10" s="296"/>
      <c r="J10" s="300"/>
      <c r="K10" s="297">
        <v>0.05</v>
      </c>
      <c r="L10" s="288">
        <v>0.05</v>
      </c>
      <c r="M10" s="297">
        <v>0.05</v>
      </c>
      <c r="N10" s="288">
        <v>0.05</v>
      </c>
      <c r="O10" s="298">
        <v>0.05</v>
      </c>
      <c r="P10" s="301">
        <v>0.05</v>
      </c>
      <c r="Q10" s="297">
        <v>0.05</v>
      </c>
      <c r="R10" s="288">
        <v>0.05</v>
      </c>
      <c r="S10" s="297">
        <v>0.05</v>
      </c>
      <c r="T10" s="288">
        <v>0.05</v>
      </c>
      <c r="U10" s="298">
        <v>0.05</v>
      </c>
    </row>
    <row r="11" spans="1:21" x14ac:dyDescent="0.25">
      <c r="A11" s="277" t="s">
        <v>434</v>
      </c>
      <c r="B11" s="299" t="s">
        <v>435</v>
      </c>
      <c r="C11" s="278">
        <v>0.05</v>
      </c>
      <c r="D11" s="295"/>
      <c r="E11" s="294"/>
      <c r="F11" s="294"/>
      <c r="G11" s="294"/>
      <c r="H11" s="294"/>
      <c r="I11" s="296"/>
      <c r="J11" s="300"/>
      <c r="K11" s="302"/>
      <c r="L11" s="303"/>
      <c r="M11" s="294"/>
      <c r="N11" s="294"/>
      <c r="O11" s="298"/>
      <c r="P11" s="304"/>
      <c r="Q11" s="302"/>
      <c r="R11" s="303"/>
      <c r="S11" s="294"/>
      <c r="T11" s="294"/>
      <c r="U11" s="298"/>
    </row>
    <row r="12" spans="1:21" x14ac:dyDescent="0.25">
      <c r="A12" s="277" t="s">
        <v>436</v>
      </c>
      <c r="B12" s="299" t="s">
        <v>437</v>
      </c>
      <c r="C12" s="278">
        <v>0.05</v>
      </c>
      <c r="D12" s="295"/>
      <c r="E12" s="294"/>
      <c r="F12" s="294"/>
      <c r="G12" s="294"/>
      <c r="H12" s="294"/>
      <c r="I12" s="296"/>
      <c r="J12" s="300"/>
      <c r="K12" s="297">
        <v>0.05</v>
      </c>
      <c r="L12" s="288">
        <v>0.05</v>
      </c>
      <c r="M12" s="297">
        <v>0.05</v>
      </c>
      <c r="N12" s="288">
        <v>0.05</v>
      </c>
      <c r="O12" s="289">
        <v>0.05</v>
      </c>
      <c r="P12" s="301">
        <v>0.05</v>
      </c>
      <c r="Q12" s="297">
        <v>0.05</v>
      </c>
      <c r="R12" s="288">
        <v>0.05</v>
      </c>
      <c r="S12" s="297">
        <v>0.05</v>
      </c>
      <c r="T12" s="288">
        <v>0.05</v>
      </c>
      <c r="U12" s="289">
        <v>0.05</v>
      </c>
    </row>
    <row r="13" spans="1:21" x14ac:dyDescent="0.25">
      <c r="A13" s="277" t="s">
        <v>438</v>
      </c>
      <c r="B13" s="299" t="s">
        <v>439</v>
      </c>
      <c r="C13" s="278">
        <v>0.05</v>
      </c>
      <c r="D13" s="295"/>
      <c r="E13" s="294"/>
      <c r="F13" s="294"/>
      <c r="G13" s="294"/>
      <c r="H13" s="294"/>
      <c r="I13" s="296"/>
      <c r="J13" s="300"/>
      <c r="K13" s="297">
        <v>0.05</v>
      </c>
      <c r="L13" s="303"/>
      <c r="M13" s="294"/>
      <c r="N13" s="288">
        <v>0.05</v>
      </c>
      <c r="O13" s="289">
        <v>0.05</v>
      </c>
      <c r="P13" s="301">
        <v>0.05</v>
      </c>
      <c r="Q13" s="297">
        <v>0.05</v>
      </c>
      <c r="R13" s="301">
        <v>0.05</v>
      </c>
      <c r="S13" s="301">
        <v>0.05</v>
      </c>
      <c r="T13" s="288">
        <v>0.05</v>
      </c>
      <c r="U13" s="289">
        <v>0.05</v>
      </c>
    </row>
    <row r="14" spans="1:21" x14ac:dyDescent="0.25">
      <c r="A14" s="305" t="s">
        <v>440</v>
      </c>
      <c r="B14" s="299" t="s">
        <v>441</v>
      </c>
      <c r="C14" s="278">
        <v>0.05</v>
      </c>
      <c r="D14" s="295"/>
      <c r="E14" s="294"/>
      <c r="F14" s="294"/>
      <c r="G14" s="294"/>
      <c r="H14" s="294"/>
      <c r="I14" s="296"/>
      <c r="J14" s="300"/>
      <c r="K14" s="297">
        <v>0.05</v>
      </c>
      <c r="L14" s="288">
        <v>0.05</v>
      </c>
      <c r="M14" s="297">
        <v>0.05</v>
      </c>
      <c r="N14" s="288">
        <v>0.05</v>
      </c>
      <c r="O14" s="289">
        <v>0.05</v>
      </c>
      <c r="P14" s="301">
        <v>0.05</v>
      </c>
      <c r="Q14" s="297">
        <v>0.05</v>
      </c>
      <c r="R14" s="288">
        <v>0.05</v>
      </c>
      <c r="S14" s="297">
        <v>0.05</v>
      </c>
      <c r="T14" s="288">
        <v>0.05</v>
      </c>
      <c r="U14" s="289">
        <v>0.05</v>
      </c>
    </row>
    <row r="15" spans="1:21" x14ac:dyDescent="0.25">
      <c r="A15" s="306" t="s">
        <v>442</v>
      </c>
      <c r="B15" s="299" t="s">
        <v>443</v>
      </c>
      <c r="C15" s="278">
        <v>0.05</v>
      </c>
      <c r="D15" s="295"/>
      <c r="E15" s="294"/>
      <c r="F15" s="294"/>
      <c r="G15" s="294"/>
      <c r="H15" s="294"/>
      <c r="I15" s="296"/>
      <c r="J15" s="300"/>
      <c r="K15" s="297">
        <v>0.05</v>
      </c>
      <c r="L15" s="288"/>
      <c r="M15" s="297">
        <v>0.05</v>
      </c>
      <c r="N15" s="294"/>
      <c r="O15" s="289">
        <v>0.05</v>
      </c>
      <c r="P15" s="301">
        <v>0.05</v>
      </c>
      <c r="Q15" s="297">
        <v>0.05</v>
      </c>
      <c r="R15" s="301">
        <v>0.05</v>
      </c>
      <c r="S15" s="297">
        <v>0.05</v>
      </c>
      <c r="T15" s="294"/>
      <c r="U15" s="289">
        <v>0.05</v>
      </c>
    </row>
    <row r="16" spans="1:21" x14ac:dyDescent="0.25">
      <c r="A16" s="307" t="s">
        <v>444</v>
      </c>
      <c r="B16" s="308"/>
      <c r="C16" s="278">
        <v>0.1</v>
      </c>
      <c r="D16" s="295"/>
      <c r="E16" s="294"/>
      <c r="F16" s="294"/>
      <c r="G16" s="294"/>
      <c r="H16" s="294"/>
      <c r="I16" s="296"/>
      <c r="J16" s="300"/>
      <c r="K16" s="297">
        <v>0.1</v>
      </c>
      <c r="L16" s="303"/>
      <c r="M16" s="297">
        <v>7.0000000000000007E-2</v>
      </c>
      <c r="N16" s="297">
        <v>0.05</v>
      </c>
      <c r="O16" s="296"/>
      <c r="P16" s="309">
        <v>7.0000000000000007E-2</v>
      </c>
      <c r="Q16" s="297">
        <v>0.1</v>
      </c>
      <c r="R16" s="309">
        <v>7.0000000000000007E-2</v>
      </c>
      <c r="S16" s="309">
        <v>0.1</v>
      </c>
      <c r="T16" s="297">
        <v>0.05</v>
      </c>
      <c r="U16" s="296"/>
    </row>
    <row r="17" spans="1:21" ht="15.75" thickBot="1" x14ac:dyDescent="0.3">
      <c r="A17" s="310" t="s">
        <v>445</v>
      </c>
      <c r="B17" s="311"/>
      <c r="C17" s="312">
        <v>0.05</v>
      </c>
      <c r="D17" s="313"/>
      <c r="E17" s="314"/>
      <c r="F17" s="314"/>
      <c r="G17" s="314"/>
      <c r="H17" s="314"/>
      <c r="I17" s="315"/>
      <c r="J17" s="316"/>
      <c r="K17" s="314"/>
      <c r="L17" s="317"/>
      <c r="M17" s="314"/>
      <c r="N17" s="314"/>
      <c r="O17" s="318">
        <v>0</v>
      </c>
      <c r="P17" s="316"/>
      <c r="Q17" s="319">
        <v>0.05</v>
      </c>
      <c r="R17" s="317"/>
      <c r="S17" s="314"/>
      <c r="T17" s="314"/>
      <c r="U17" s="318">
        <v>0</v>
      </c>
    </row>
    <row r="18" spans="1:21" ht="15.75" thickBot="1" x14ac:dyDescent="0.3">
      <c r="C18" s="320">
        <f t="shared" ref="C18:U18" si="0">SUM(C3:C17)</f>
        <v>1.0000000000000002</v>
      </c>
      <c r="D18" s="321">
        <f t="shared" si="0"/>
        <v>0.35</v>
      </c>
      <c r="E18" s="322">
        <f t="shared" si="0"/>
        <v>0.35</v>
      </c>
      <c r="F18" s="322">
        <f t="shared" si="0"/>
        <v>0.50000000000000011</v>
      </c>
      <c r="G18" s="322">
        <f t="shared" si="0"/>
        <v>0.2</v>
      </c>
      <c r="H18" s="322">
        <f t="shared" si="0"/>
        <v>0.2</v>
      </c>
      <c r="I18" s="323">
        <f t="shared" si="0"/>
        <v>0.35</v>
      </c>
      <c r="J18" s="321">
        <f t="shared" si="0"/>
        <v>0.5</v>
      </c>
      <c r="K18" s="322">
        <f t="shared" si="0"/>
        <v>0.90000000000000024</v>
      </c>
      <c r="L18" s="322">
        <f t="shared" si="0"/>
        <v>0.70000000000000018</v>
      </c>
      <c r="M18" s="322">
        <f t="shared" si="0"/>
        <v>0.77000000000000024</v>
      </c>
      <c r="N18" s="322">
        <f t="shared" si="0"/>
        <v>0.75000000000000033</v>
      </c>
      <c r="O18" s="323">
        <f t="shared" si="0"/>
        <v>0.80000000000000027</v>
      </c>
      <c r="P18" s="321">
        <f t="shared" si="0"/>
        <v>0.87000000000000033</v>
      </c>
      <c r="Q18" s="322">
        <f t="shared" si="0"/>
        <v>0.95000000000000029</v>
      </c>
      <c r="R18" s="322">
        <f t="shared" si="0"/>
        <v>0.87000000000000033</v>
      </c>
      <c r="S18" s="322">
        <f t="shared" si="0"/>
        <v>0.85000000000000031</v>
      </c>
      <c r="T18" s="322">
        <f t="shared" si="0"/>
        <v>0.75000000000000033</v>
      </c>
      <c r="U18" s="323">
        <f t="shared" si="0"/>
        <v>0.80000000000000027</v>
      </c>
    </row>
    <row r="19" spans="1:21" x14ac:dyDescent="0.25">
      <c r="I19" s="324">
        <f>AVERAGE(D18:I18)</f>
        <v>0.32500000000000001</v>
      </c>
      <c r="O19" s="324">
        <f>AVERAGE(J18:O18)</f>
        <v>0.73666666666666691</v>
      </c>
      <c r="P19" s="325"/>
      <c r="U19" s="324">
        <f>AVERAGE(P18:U18)</f>
        <v>0.84833333333333361</v>
      </c>
    </row>
    <row r="21" spans="1:21" x14ac:dyDescent="0.25">
      <c r="B21" s="270" t="s">
        <v>446</v>
      </c>
    </row>
    <row r="27" spans="1:21" x14ac:dyDescent="0.25">
      <c r="C27" s="326" t="s">
        <v>447</v>
      </c>
      <c r="D27" s="327">
        <f>AVERAGE(D18:D26)</f>
        <v>0.35</v>
      </c>
    </row>
  </sheetData>
  <mergeCells count="4">
    <mergeCell ref="A1:B1"/>
    <mergeCell ref="D1:I1"/>
    <mergeCell ref="J1:O1"/>
    <mergeCell ref="P1:U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15"/>
  <sheetViews>
    <sheetView workbookViewId="0">
      <selection activeCell="B11" sqref="B11"/>
    </sheetView>
  </sheetViews>
  <sheetFormatPr baseColWidth="10" defaultRowHeight="12.75" x14ac:dyDescent="0.2"/>
  <cols>
    <col min="1" max="1" width="35.140625" style="17" customWidth="1"/>
    <col min="2" max="4" width="13.7109375" style="17" bestFit="1" customWidth="1"/>
    <col min="5" max="16384" width="11.42578125" style="17"/>
  </cols>
  <sheetData>
    <row r="1" spans="1:5" x14ac:dyDescent="0.2">
      <c r="A1" s="37" t="s">
        <v>207</v>
      </c>
    </row>
    <row r="4" spans="1:5" x14ac:dyDescent="0.2">
      <c r="A4" s="38" t="s">
        <v>85</v>
      </c>
      <c r="B4" s="38">
        <v>2011</v>
      </c>
      <c r="C4" s="38">
        <v>2012</v>
      </c>
      <c r="D4" s="17">
        <v>2013</v>
      </c>
    </row>
    <row r="5" spans="1:5" x14ac:dyDescent="0.2">
      <c r="A5" s="38" t="s">
        <v>86</v>
      </c>
      <c r="B5" s="39">
        <v>74184156522</v>
      </c>
      <c r="C5" s="39">
        <v>74184156522</v>
      </c>
      <c r="D5" s="40">
        <v>74184156522</v>
      </c>
    </row>
    <row r="6" spans="1:5" x14ac:dyDescent="0.2">
      <c r="A6" s="38" t="s">
        <v>87</v>
      </c>
      <c r="B6" s="39">
        <v>7418415652</v>
      </c>
      <c r="C6" s="39">
        <v>7418415652</v>
      </c>
      <c r="D6" s="40">
        <v>5563811739</v>
      </c>
      <c r="E6" s="41">
        <v>0.1</v>
      </c>
    </row>
    <row r="7" spans="1:5" x14ac:dyDescent="0.2">
      <c r="A7" s="38" t="s">
        <v>88</v>
      </c>
      <c r="B7" s="39">
        <v>5978840410</v>
      </c>
      <c r="C7" s="42">
        <v>6518529980</v>
      </c>
    </row>
    <row r="8" spans="1:5" x14ac:dyDescent="0.2">
      <c r="A8" s="38" t="s">
        <v>89</v>
      </c>
      <c r="B8" s="39"/>
      <c r="C8" s="42"/>
      <c r="D8" s="40">
        <v>732684320</v>
      </c>
    </row>
    <row r="9" spans="1:5" x14ac:dyDescent="0.2">
      <c r="A9" s="38" t="s">
        <v>90</v>
      </c>
      <c r="B9" s="39">
        <v>220000000</v>
      </c>
      <c r="C9" s="39">
        <v>6445397642</v>
      </c>
      <c r="D9" s="40">
        <v>5110507000</v>
      </c>
    </row>
    <row r="10" spans="1:5" x14ac:dyDescent="0.2">
      <c r="A10" s="38" t="s">
        <v>91</v>
      </c>
      <c r="B10" s="42">
        <v>6198840410</v>
      </c>
      <c r="C10" s="39">
        <v>12963927622</v>
      </c>
      <c r="D10" s="40">
        <v>5843191320</v>
      </c>
    </row>
    <row r="11" spans="1:5" x14ac:dyDescent="0.2">
      <c r="A11" s="43" t="s">
        <v>92</v>
      </c>
      <c r="B11" s="44">
        <v>0.84</v>
      </c>
      <c r="C11" s="44">
        <v>1.75</v>
      </c>
      <c r="D11" s="45">
        <v>1.05</v>
      </c>
    </row>
    <row r="12" spans="1:5" ht="25.5" x14ac:dyDescent="0.2">
      <c r="A12" s="46" t="s">
        <v>93</v>
      </c>
      <c r="B12" s="47">
        <f>+(B10*10%)/B6</f>
        <v>8.3560165684822427E-2</v>
      </c>
      <c r="C12" s="47">
        <f>+(C10*10%)/C6</f>
        <v>0.17475331971328587</v>
      </c>
      <c r="D12" s="47">
        <f>+(D10*10%)/D6</f>
        <v>0.10502137013446493</v>
      </c>
    </row>
    <row r="13" spans="1:5" ht="12.75" customHeight="1" x14ac:dyDescent="0.2">
      <c r="D13" s="504" t="s">
        <v>94</v>
      </c>
      <c r="E13" s="504"/>
    </row>
    <row r="15" spans="1:5" ht="76.5" customHeight="1" x14ac:dyDescent="0.2">
      <c r="A15" s="505" t="s">
        <v>208</v>
      </c>
      <c r="B15" s="505"/>
      <c r="C15" s="505"/>
      <c r="D15" s="505"/>
      <c r="E15" s="505"/>
    </row>
  </sheetData>
  <mergeCells count="2">
    <mergeCell ref="D13:E13"/>
    <mergeCell ref="A15:E15"/>
  </mergeCells>
  <hyperlinks>
    <hyperlink ref="C7" r:id="rId1" display="tel:6.518.529.980"/>
    <hyperlink ref="B10" r:id="rId2" display="tel:6.198.840.4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82"/>
  <sheetViews>
    <sheetView topLeftCell="A25" zoomScale="37" zoomScaleNormal="37" workbookViewId="0">
      <selection activeCell="B11" sqref="B11"/>
    </sheetView>
  </sheetViews>
  <sheetFormatPr baseColWidth="10" defaultColWidth="10.85546875" defaultRowHeight="14.25" x14ac:dyDescent="0.2"/>
  <cols>
    <col min="1" max="1" width="30.28515625" style="156" customWidth="1"/>
    <col min="2" max="6" width="27.42578125" style="161" customWidth="1"/>
    <col min="7" max="7" width="10.85546875" style="161"/>
    <col min="8" max="16384" width="10.85546875" style="156"/>
  </cols>
  <sheetData>
    <row r="1" spans="1:7" x14ac:dyDescent="0.2">
      <c r="A1" s="512" t="s">
        <v>233</v>
      </c>
      <c r="B1" s="513"/>
      <c r="C1" s="513"/>
      <c r="D1" s="513"/>
      <c r="E1" s="513"/>
      <c r="F1" s="513"/>
      <c r="G1" s="514"/>
    </row>
    <row r="2" spans="1:7" ht="42.75" x14ac:dyDescent="0.2">
      <c r="A2" s="148" t="s">
        <v>234</v>
      </c>
      <c r="B2" s="157" t="s">
        <v>235</v>
      </c>
      <c r="C2" s="157" t="s">
        <v>236</v>
      </c>
      <c r="D2" s="157" t="s">
        <v>237</v>
      </c>
      <c r="E2" s="157" t="s">
        <v>238</v>
      </c>
      <c r="F2" s="157" t="s">
        <v>239</v>
      </c>
      <c r="G2" s="515" t="s">
        <v>240</v>
      </c>
    </row>
    <row r="3" spans="1:7" ht="15" x14ac:dyDescent="0.2">
      <c r="A3" s="149" t="s">
        <v>241</v>
      </c>
      <c r="B3" s="150" t="s">
        <v>242</v>
      </c>
      <c r="C3" s="150" t="s">
        <v>242</v>
      </c>
      <c r="D3" s="150" t="s">
        <v>242</v>
      </c>
      <c r="E3" s="150" t="s">
        <v>242</v>
      </c>
      <c r="F3" s="150" t="s">
        <v>242</v>
      </c>
      <c r="G3" s="516"/>
    </row>
    <row r="4" spans="1:7" x14ac:dyDescent="0.2">
      <c r="A4" s="158" t="s">
        <v>243</v>
      </c>
      <c r="B4" s="159">
        <v>0.1</v>
      </c>
      <c r="C4" s="159">
        <v>0.3</v>
      </c>
      <c r="D4" s="159">
        <v>0.2</v>
      </c>
      <c r="E4" s="159">
        <v>0.1</v>
      </c>
      <c r="F4" s="159">
        <v>0.3</v>
      </c>
      <c r="G4" s="160">
        <f>SUM(B4:F4)</f>
        <v>1</v>
      </c>
    </row>
    <row r="5" spans="1:7" x14ac:dyDescent="0.2">
      <c r="A5" s="158" t="s">
        <v>244</v>
      </c>
      <c r="B5" s="159">
        <v>0.1</v>
      </c>
      <c r="C5" s="159">
        <v>0.3</v>
      </c>
      <c r="D5" s="159">
        <v>0.2</v>
      </c>
      <c r="E5" s="159">
        <v>0.1</v>
      </c>
      <c r="F5" s="159">
        <v>0.3</v>
      </c>
      <c r="G5" s="160">
        <f>SUM(B5:F5)</f>
        <v>1</v>
      </c>
    </row>
    <row r="6" spans="1:7" x14ac:dyDescent="0.2">
      <c r="A6" s="158" t="s">
        <v>245</v>
      </c>
      <c r="B6" s="159">
        <v>0.1</v>
      </c>
      <c r="C6" s="159">
        <v>0.3</v>
      </c>
      <c r="D6" s="159">
        <v>0.2</v>
      </c>
      <c r="E6" s="159">
        <v>0.1</v>
      </c>
      <c r="F6" s="159">
        <v>0.3</v>
      </c>
      <c r="G6" s="160">
        <f>SUM(B6:F6)</f>
        <v>1</v>
      </c>
    </row>
    <row r="7" spans="1:7" x14ac:dyDescent="0.2">
      <c r="A7" s="158" t="s">
        <v>246</v>
      </c>
      <c r="B7" s="159">
        <v>0.1</v>
      </c>
      <c r="C7" s="159">
        <v>0.3</v>
      </c>
      <c r="D7" s="159">
        <v>0.2</v>
      </c>
      <c r="E7" s="159">
        <v>0.1</v>
      </c>
      <c r="F7" s="159">
        <v>0.3</v>
      </c>
      <c r="G7" s="160">
        <f>SUM(B7:F7)</f>
        <v>1</v>
      </c>
    </row>
    <row r="8" spans="1:7" x14ac:dyDescent="0.2">
      <c r="F8" s="162" t="s">
        <v>247</v>
      </c>
      <c r="G8" s="161">
        <f>SUM(G4:G7)</f>
        <v>4</v>
      </c>
    </row>
    <row r="9" spans="1:7" x14ac:dyDescent="0.2">
      <c r="F9" s="162"/>
      <c r="G9" s="172">
        <f>+G8/4</f>
        <v>1</v>
      </c>
    </row>
    <row r="10" spans="1:7" ht="15" x14ac:dyDescent="0.2">
      <c r="A10" s="111" t="s">
        <v>248</v>
      </c>
    </row>
    <row r="11" spans="1:7" ht="15" thickBot="1" x14ac:dyDescent="0.25"/>
    <row r="12" spans="1:7" x14ac:dyDescent="0.2">
      <c r="A12" s="517" t="s">
        <v>249</v>
      </c>
      <c r="B12" s="518"/>
      <c r="C12" s="518"/>
      <c r="D12" s="518"/>
      <c r="E12" s="518"/>
      <c r="F12" s="518"/>
      <c r="G12" s="519"/>
    </row>
    <row r="13" spans="1:7" ht="42.75" x14ac:dyDescent="0.2">
      <c r="A13" s="151" t="s">
        <v>234</v>
      </c>
      <c r="B13" s="157" t="s">
        <v>235</v>
      </c>
      <c r="C13" s="157" t="s">
        <v>236</v>
      </c>
      <c r="D13" s="157" t="s">
        <v>237</v>
      </c>
      <c r="E13" s="157" t="s">
        <v>238</v>
      </c>
      <c r="F13" s="157" t="s">
        <v>239</v>
      </c>
      <c r="G13" s="520" t="s">
        <v>240</v>
      </c>
    </row>
    <row r="14" spans="1:7" ht="15" x14ac:dyDescent="0.2">
      <c r="A14" s="152" t="s">
        <v>241</v>
      </c>
      <c r="B14" s="150" t="s">
        <v>242</v>
      </c>
      <c r="C14" s="150" t="s">
        <v>242</v>
      </c>
      <c r="D14" s="150" t="s">
        <v>242</v>
      </c>
      <c r="E14" s="150" t="s">
        <v>242</v>
      </c>
      <c r="F14" s="150" t="s">
        <v>242</v>
      </c>
      <c r="G14" s="521"/>
    </row>
    <row r="15" spans="1:7" ht="15" x14ac:dyDescent="0.2">
      <c r="A15" s="163" t="s">
        <v>243</v>
      </c>
      <c r="B15" s="159">
        <v>0.1</v>
      </c>
      <c r="C15" s="159">
        <v>7.0000000000000007E-2</v>
      </c>
      <c r="D15" s="159"/>
      <c r="E15" s="153"/>
      <c r="F15" s="153"/>
      <c r="G15" s="164">
        <f>SUM(B15:F15)</f>
        <v>0.17</v>
      </c>
    </row>
    <row r="16" spans="1:7" ht="15" x14ac:dyDescent="0.2">
      <c r="A16" s="163" t="s">
        <v>244</v>
      </c>
      <c r="B16" s="159">
        <v>0.1</v>
      </c>
      <c r="C16" s="159"/>
      <c r="D16" s="159"/>
      <c r="E16" s="153"/>
      <c r="F16" s="153"/>
      <c r="G16" s="164">
        <f>SUM(B16:F16)</f>
        <v>0.1</v>
      </c>
    </row>
    <row r="17" spans="1:9" ht="15" x14ac:dyDescent="0.2">
      <c r="A17" s="163" t="s">
        <v>245</v>
      </c>
      <c r="B17" s="159">
        <v>0.1</v>
      </c>
      <c r="C17" s="153"/>
      <c r="D17" s="153"/>
      <c r="E17" s="153"/>
      <c r="F17" s="153"/>
      <c r="G17" s="164">
        <f>SUM(B17:F17)</f>
        <v>0.1</v>
      </c>
    </row>
    <row r="18" spans="1:9" ht="15.75" thickBot="1" x14ac:dyDescent="0.25">
      <c r="A18" s="165" t="s">
        <v>246</v>
      </c>
      <c r="B18" s="159">
        <v>0.1</v>
      </c>
      <c r="C18" s="154"/>
      <c r="D18" s="154"/>
      <c r="E18" s="154"/>
      <c r="F18" s="154"/>
      <c r="G18" s="166">
        <f>SUM(B18:F18)</f>
        <v>0.1</v>
      </c>
      <c r="H18" s="167"/>
    </row>
    <row r="19" spans="1:9" x14ac:dyDescent="0.2">
      <c r="A19" s="168"/>
      <c r="B19" s="169"/>
      <c r="C19" s="169"/>
      <c r="D19" s="169"/>
      <c r="E19" s="169"/>
      <c r="F19" s="170" t="s">
        <v>247</v>
      </c>
      <c r="G19" s="171">
        <f>SUM(G15:G18)</f>
        <v>0.47</v>
      </c>
      <c r="H19" s="167"/>
      <c r="I19" s="167"/>
    </row>
    <row r="20" spans="1:9" x14ac:dyDescent="0.2">
      <c r="A20" s="168"/>
      <c r="B20" s="169"/>
      <c r="C20" s="169"/>
      <c r="D20" s="169"/>
      <c r="E20" s="169"/>
      <c r="F20" s="170" t="s">
        <v>250</v>
      </c>
      <c r="G20" s="172">
        <f>+G19/4</f>
        <v>0.11749999999999999</v>
      </c>
      <c r="H20" s="173"/>
      <c r="I20" s="167"/>
    </row>
    <row r="21" spans="1:9" x14ac:dyDescent="0.2">
      <c r="A21" s="522" t="s">
        <v>251</v>
      </c>
      <c r="B21" s="523"/>
      <c r="C21" s="523"/>
      <c r="D21" s="523"/>
      <c r="E21" s="523"/>
      <c r="F21" s="523"/>
      <c r="G21" s="524"/>
      <c r="H21" s="167"/>
    </row>
    <row r="22" spans="1:9" x14ac:dyDescent="0.2">
      <c r="A22" s="525"/>
      <c r="B22" s="526"/>
      <c r="C22" s="526"/>
      <c r="D22" s="526"/>
      <c r="E22" s="526"/>
      <c r="F22" s="526"/>
      <c r="G22" s="527"/>
      <c r="H22" s="167"/>
    </row>
    <row r="23" spans="1:9" ht="15" thickBot="1" x14ac:dyDescent="0.25">
      <c r="A23" s="528"/>
      <c r="B23" s="529"/>
      <c r="C23" s="529"/>
      <c r="D23" s="529"/>
      <c r="E23" s="529"/>
      <c r="F23" s="529"/>
      <c r="G23" s="530"/>
    </row>
    <row r="26" spans="1:9" ht="15" x14ac:dyDescent="0.2">
      <c r="A26" s="111" t="s">
        <v>448</v>
      </c>
    </row>
    <row r="27" spans="1:9" ht="15" thickBot="1" x14ac:dyDescent="0.25"/>
    <row r="28" spans="1:9" x14ac:dyDescent="0.2">
      <c r="A28" s="512" t="s">
        <v>233</v>
      </c>
      <c r="B28" s="513"/>
      <c r="C28" s="513"/>
      <c r="D28" s="513"/>
      <c r="E28" s="513"/>
      <c r="F28" s="513"/>
      <c r="G28" s="514"/>
    </row>
    <row r="29" spans="1:9" ht="42.75" x14ac:dyDescent="0.2">
      <c r="A29" s="148" t="s">
        <v>234</v>
      </c>
      <c r="B29" s="157" t="s">
        <v>235</v>
      </c>
      <c r="C29" s="157" t="s">
        <v>236</v>
      </c>
      <c r="D29" s="157" t="s">
        <v>237</v>
      </c>
      <c r="E29" s="157" t="s">
        <v>238</v>
      </c>
      <c r="F29" s="157" t="s">
        <v>239</v>
      </c>
      <c r="G29" s="515" t="s">
        <v>240</v>
      </c>
    </row>
    <row r="30" spans="1:9" ht="15" x14ac:dyDescent="0.2">
      <c r="A30" s="149" t="s">
        <v>241</v>
      </c>
      <c r="B30" s="150" t="s">
        <v>242</v>
      </c>
      <c r="C30" s="150" t="s">
        <v>242</v>
      </c>
      <c r="D30" s="150" t="s">
        <v>242</v>
      </c>
      <c r="E30" s="150" t="s">
        <v>242</v>
      </c>
      <c r="F30" s="150" t="s">
        <v>242</v>
      </c>
      <c r="G30" s="516"/>
    </row>
    <row r="31" spans="1:9" x14ac:dyDescent="0.2">
      <c r="A31" s="158" t="s">
        <v>243</v>
      </c>
      <c r="B31" s="159">
        <v>0.1</v>
      </c>
      <c r="C31" s="159">
        <v>0.3</v>
      </c>
      <c r="D31" s="159"/>
      <c r="E31" s="159"/>
      <c r="F31" s="159"/>
      <c r="G31" s="160">
        <f>SUM(B31:F31)</f>
        <v>0.4</v>
      </c>
    </row>
    <row r="32" spans="1:9" x14ac:dyDescent="0.2">
      <c r="A32" s="158" t="s">
        <v>244</v>
      </c>
      <c r="B32" s="159">
        <v>0.1</v>
      </c>
      <c r="C32" s="159">
        <v>0.1</v>
      </c>
      <c r="D32" s="159"/>
      <c r="E32" s="159"/>
      <c r="F32" s="159"/>
      <c r="G32" s="160">
        <f>SUM(B32:F32)</f>
        <v>0.2</v>
      </c>
    </row>
    <row r="33" spans="1:7" x14ac:dyDescent="0.2">
      <c r="A33" s="158" t="s">
        <v>245</v>
      </c>
      <c r="B33" s="159">
        <v>0.1</v>
      </c>
      <c r="C33" s="159"/>
      <c r="D33" s="159"/>
      <c r="E33" s="159"/>
      <c r="F33" s="159"/>
      <c r="G33" s="160">
        <f>SUM(B33:F33)</f>
        <v>0.1</v>
      </c>
    </row>
    <row r="34" spans="1:7" x14ac:dyDescent="0.2">
      <c r="A34" s="158" t="s">
        <v>246</v>
      </c>
      <c r="B34" s="159">
        <v>0.1</v>
      </c>
      <c r="C34" s="159"/>
      <c r="D34" s="159"/>
      <c r="E34" s="159"/>
      <c r="F34" s="159"/>
      <c r="G34" s="160">
        <f>SUM(B34:F34)</f>
        <v>0.1</v>
      </c>
    </row>
    <row r="35" spans="1:7" x14ac:dyDescent="0.2">
      <c r="A35" s="506"/>
      <c r="B35" s="507"/>
      <c r="C35" s="507"/>
      <c r="D35" s="507"/>
      <c r="E35" s="508"/>
      <c r="F35" s="174" t="s">
        <v>247</v>
      </c>
      <c r="G35" s="175">
        <f>SUM(G31:G34)</f>
        <v>0.8</v>
      </c>
    </row>
    <row r="36" spans="1:7" x14ac:dyDescent="0.2">
      <c r="A36" s="509"/>
      <c r="B36" s="510"/>
      <c r="C36" s="510"/>
      <c r="D36" s="510"/>
      <c r="E36" s="511"/>
      <c r="F36" s="174" t="s">
        <v>250</v>
      </c>
      <c r="G36" s="176">
        <f>+G35/4</f>
        <v>0.2</v>
      </c>
    </row>
    <row r="38" spans="1:7" ht="15.75" thickBot="1" x14ac:dyDescent="0.25">
      <c r="A38" s="111" t="s">
        <v>252</v>
      </c>
    </row>
    <row r="39" spans="1:7" x14ac:dyDescent="0.2">
      <c r="A39" s="512" t="s">
        <v>233</v>
      </c>
      <c r="B39" s="513"/>
      <c r="C39" s="513"/>
      <c r="D39" s="513"/>
      <c r="E39" s="513"/>
      <c r="F39" s="513"/>
      <c r="G39" s="514"/>
    </row>
    <row r="40" spans="1:7" ht="42.75" x14ac:dyDescent="0.2">
      <c r="A40" s="148" t="s">
        <v>234</v>
      </c>
      <c r="B40" s="157" t="s">
        <v>235</v>
      </c>
      <c r="C40" s="157" t="s">
        <v>236</v>
      </c>
      <c r="D40" s="157" t="s">
        <v>237</v>
      </c>
      <c r="E40" s="157" t="s">
        <v>238</v>
      </c>
      <c r="F40" s="157" t="s">
        <v>239</v>
      </c>
      <c r="G40" s="515" t="s">
        <v>240</v>
      </c>
    </row>
    <row r="41" spans="1:7" ht="15" x14ac:dyDescent="0.2">
      <c r="A41" s="149" t="s">
        <v>241</v>
      </c>
      <c r="B41" s="150" t="s">
        <v>242</v>
      </c>
      <c r="C41" s="150" t="s">
        <v>242</v>
      </c>
      <c r="D41" s="150" t="s">
        <v>242</v>
      </c>
      <c r="E41" s="150" t="s">
        <v>242</v>
      </c>
      <c r="F41" s="150" t="s">
        <v>242</v>
      </c>
      <c r="G41" s="516"/>
    </row>
    <row r="42" spans="1:7" x14ac:dyDescent="0.2">
      <c r="A42" s="158" t="s">
        <v>253</v>
      </c>
      <c r="B42" s="159">
        <v>0.1</v>
      </c>
      <c r="C42" s="159">
        <v>0.3</v>
      </c>
      <c r="D42" s="159"/>
      <c r="E42" s="159"/>
      <c r="F42" s="159"/>
      <c r="G42" s="160">
        <f>SUM(B42:F42)</f>
        <v>0.4</v>
      </c>
    </row>
    <row r="43" spans="1:7" x14ac:dyDescent="0.2">
      <c r="A43" s="158" t="s">
        <v>254</v>
      </c>
      <c r="B43" s="159">
        <v>0.1</v>
      </c>
      <c r="C43" s="159">
        <v>0.05</v>
      </c>
      <c r="D43" s="159"/>
      <c r="E43" s="159"/>
      <c r="F43" s="159"/>
      <c r="G43" s="160">
        <f>SUM(B43:F43)</f>
        <v>0.15000000000000002</v>
      </c>
    </row>
    <row r="44" spans="1:7" x14ac:dyDescent="0.2">
      <c r="A44" s="158" t="s">
        <v>255</v>
      </c>
      <c r="B44" s="159">
        <v>0.1</v>
      </c>
      <c r="C44" s="159">
        <v>0.05</v>
      </c>
      <c r="D44" s="159"/>
      <c r="E44" s="159"/>
      <c r="F44" s="159"/>
      <c r="G44" s="160">
        <f>SUM(B44:F44)</f>
        <v>0.15000000000000002</v>
      </c>
    </row>
    <row r="45" spans="1:7" x14ac:dyDescent="0.2">
      <c r="A45" s="158" t="s">
        <v>246</v>
      </c>
      <c r="B45" s="159"/>
      <c r="C45" s="159"/>
      <c r="D45" s="159"/>
      <c r="E45" s="159"/>
      <c r="F45" s="159"/>
      <c r="G45" s="160">
        <f>SUM(B45:F45)</f>
        <v>0</v>
      </c>
    </row>
    <row r="46" spans="1:7" x14ac:dyDescent="0.2">
      <c r="A46" s="506"/>
      <c r="B46" s="507"/>
      <c r="C46" s="507"/>
      <c r="D46" s="507"/>
      <c r="E46" s="508"/>
      <c r="F46" s="174" t="s">
        <v>247</v>
      </c>
      <c r="G46" s="175">
        <f>SUM(G42:G45)</f>
        <v>0.70000000000000007</v>
      </c>
    </row>
    <row r="47" spans="1:7" x14ac:dyDescent="0.2">
      <c r="A47" s="509"/>
      <c r="B47" s="510"/>
      <c r="C47" s="510"/>
      <c r="D47" s="510"/>
      <c r="E47" s="511"/>
      <c r="F47" s="174" t="s">
        <v>250</v>
      </c>
      <c r="G47" s="176">
        <f>+G46/4</f>
        <v>0.17500000000000002</v>
      </c>
    </row>
    <row r="50" spans="1:7" ht="15" x14ac:dyDescent="0.2">
      <c r="A50" s="155" t="s">
        <v>449</v>
      </c>
      <c r="B50" s="177"/>
      <c r="C50" s="177"/>
      <c r="D50" s="177"/>
      <c r="E50" s="177"/>
      <c r="F50" s="177"/>
      <c r="G50" s="177"/>
    </row>
    <row r="51" spans="1:7" ht="15" thickBot="1" x14ac:dyDescent="0.25"/>
    <row r="52" spans="1:7" x14ac:dyDescent="0.2">
      <c r="A52" s="512" t="s">
        <v>233</v>
      </c>
      <c r="B52" s="513"/>
      <c r="C52" s="513"/>
      <c r="D52" s="513"/>
      <c r="E52" s="513"/>
      <c r="F52" s="513"/>
      <c r="G52" s="514"/>
    </row>
    <row r="53" spans="1:7" ht="42.75" x14ac:dyDescent="0.2">
      <c r="A53" s="148" t="s">
        <v>234</v>
      </c>
      <c r="B53" s="157" t="s">
        <v>235</v>
      </c>
      <c r="C53" s="157" t="s">
        <v>236</v>
      </c>
      <c r="D53" s="157" t="s">
        <v>237</v>
      </c>
      <c r="E53" s="157" t="s">
        <v>238</v>
      </c>
      <c r="F53" s="157" t="s">
        <v>239</v>
      </c>
      <c r="G53" s="515" t="s">
        <v>240</v>
      </c>
    </row>
    <row r="54" spans="1:7" ht="15" x14ac:dyDescent="0.2">
      <c r="A54" s="149" t="s">
        <v>241</v>
      </c>
      <c r="B54" s="150" t="s">
        <v>242</v>
      </c>
      <c r="C54" s="150" t="s">
        <v>242</v>
      </c>
      <c r="D54" s="150" t="s">
        <v>242</v>
      </c>
      <c r="E54" s="150" t="s">
        <v>242</v>
      </c>
      <c r="F54" s="150" t="s">
        <v>242</v>
      </c>
      <c r="G54" s="516"/>
    </row>
    <row r="55" spans="1:7" x14ac:dyDescent="0.2">
      <c r="A55" s="158" t="s">
        <v>243</v>
      </c>
      <c r="B55" s="159">
        <v>0.1</v>
      </c>
      <c r="C55" s="159">
        <v>0.3</v>
      </c>
      <c r="D55" s="159">
        <v>0.2</v>
      </c>
      <c r="E55" s="159">
        <v>0.1</v>
      </c>
      <c r="F55" s="159">
        <v>0.3</v>
      </c>
      <c r="G55" s="160">
        <f>SUM(B55:F55)</f>
        <v>1</v>
      </c>
    </row>
    <row r="56" spans="1:7" x14ac:dyDescent="0.2">
      <c r="A56" s="158" t="s">
        <v>244</v>
      </c>
      <c r="B56" s="159">
        <v>0.1</v>
      </c>
      <c r="C56" s="159">
        <v>0.3</v>
      </c>
      <c r="D56" s="159">
        <v>0.2</v>
      </c>
      <c r="E56" s="159">
        <v>0.1</v>
      </c>
      <c r="F56" s="159">
        <v>0.3</v>
      </c>
      <c r="G56" s="160">
        <f>SUM(B56:F56)</f>
        <v>1</v>
      </c>
    </row>
    <row r="57" spans="1:7" x14ac:dyDescent="0.2">
      <c r="A57" s="158" t="s">
        <v>245</v>
      </c>
      <c r="B57" s="159">
        <v>0.1</v>
      </c>
      <c r="C57" s="159">
        <v>0.3</v>
      </c>
      <c r="D57" s="159">
        <v>0.2</v>
      </c>
      <c r="E57" s="159">
        <v>0.1</v>
      </c>
      <c r="F57" s="159">
        <v>0.3</v>
      </c>
      <c r="G57" s="160">
        <f>SUM(B57:F57)</f>
        <v>1</v>
      </c>
    </row>
    <row r="58" spans="1:7" x14ac:dyDescent="0.2">
      <c r="A58" s="158" t="s">
        <v>246</v>
      </c>
      <c r="B58" s="159">
        <v>0.1</v>
      </c>
      <c r="C58" s="159">
        <v>0.3</v>
      </c>
      <c r="D58" s="159">
        <v>0.2</v>
      </c>
      <c r="E58" s="159">
        <v>0.1</v>
      </c>
      <c r="F58" s="159">
        <v>0.3</v>
      </c>
      <c r="G58" s="160">
        <f>SUM(B58:F58)</f>
        <v>1</v>
      </c>
    </row>
    <row r="59" spans="1:7" x14ac:dyDescent="0.2">
      <c r="A59" s="506"/>
      <c r="B59" s="507"/>
      <c r="C59" s="507"/>
      <c r="D59" s="507"/>
      <c r="E59" s="508"/>
      <c r="F59" s="174" t="s">
        <v>247</v>
      </c>
      <c r="G59" s="175">
        <f>SUM(G55:G58)</f>
        <v>4</v>
      </c>
    </row>
    <row r="60" spans="1:7" x14ac:dyDescent="0.2">
      <c r="A60" s="509"/>
      <c r="B60" s="510"/>
      <c r="C60" s="510"/>
      <c r="D60" s="510"/>
      <c r="E60" s="511"/>
      <c r="F60" s="174" t="s">
        <v>250</v>
      </c>
      <c r="G60" s="176">
        <f>+G59/4</f>
        <v>1</v>
      </c>
    </row>
    <row r="62" spans="1:7" ht="15.75" thickBot="1" x14ac:dyDescent="0.25">
      <c r="A62" s="111" t="s">
        <v>450</v>
      </c>
    </row>
    <row r="63" spans="1:7" x14ac:dyDescent="0.2">
      <c r="A63" s="512" t="s">
        <v>233</v>
      </c>
      <c r="B63" s="513"/>
      <c r="C63" s="513"/>
      <c r="D63" s="513"/>
      <c r="E63" s="513"/>
      <c r="F63" s="513"/>
      <c r="G63" s="514"/>
    </row>
    <row r="64" spans="1:7" ht="42.75" x14ac:dyDescent="0.2">
      <c r="A64" s="148" t="s">
        <v>234</v>
      </c>
      <c r="B64" s="157" t="s">
        <v>235</v>
      </c>
      <c r="C64" s="157" t="s">
        <v>236</v>
      </c>
      <c r="D64" s="157" t="s">
        <v>237</v>
      </c>
      <c r="E64" s="157" t="s">
        <v>238</v>
      </c>
      <c r="F64" s="157" t="s">
        <v>239</v>
      </c>
      <c r="G64" s="515" t="s">
        <v>240</v>
      </c>
    </row>
    <row r="65" spans="1:7" ht="15" x14ac:dyDescent="0.2">
      <c r="A65" s="149" t="s">
        <v>241</v>
      </c>
      <c r="B65" s="150" t="s">
        <v>242</v>
      </c>
      <c r="C65" s="150" t="s">
        <v>242</v>
      </c>
      <c r="D65" s="150" t="s">
        <v>242</v>
      </c>
      <c r="E65" s="150" t="s">
        <v>242</v>
      </c>
      <c r="F65" s="150" t="s">
        <v>242</v>
      </c>
      <c r="G65" s="516"/>
    </row>
    <row r="66" spans="1:7" x14ac:dyDescent="0.2">
      <c r="A66" s="158" t="s">
        <v>253</v>
      </c>
      <c r="B66" s="159">
        <v>0.1</v>
      </c>
      <c r="C66" s="159">
        <v>0.3</v>
      </c>
      <c r="D66" s="159"/>
      <c r="E66" s="159"/>
      <c r="F66" s="159"/>
      <c r="G66" s="160">
        <f>SUM(B66:F66)</f>
        <v>0.4</v>
      </c>
    </row>
    <row r="67" spans="1:7" x14ac:dyDescent="0.2">
      <c r="A67" s="158" t="s">
        <v>254</v>
      </c>
      <c r="B67" s="159">
        <v>0.1</v>
      </c>
      <c r="C67" s="159">
        <v>0.1</v>
      </c>
      <c r="D67" s="159"/>
      <c r="E67" s="159"/>
      <c r="F67" s="159"/>
      <c r="G67" s="160">
        <f>SUM(B67:F67)</f>
        <v>0.2</v>
      </c>
    </row>
    <row r="68" spans="1:7" x14ac:dyDescent="0.2">
      <c r="A68" s="158" t="s">
        <v>255</v>
      </c>
      <c r="B68" s="159">
        <v>0.1</v>
      </c>
      <c r="C68" s="159">
        <v>0.1</v>
      </c>
      <c r="D68" s="159"/>
      <c r="E68" s="159"/>
      <c r="F68" s="159"/>
      <c r="G68" s="160">
        <f>SUM(B68:F68)</f>
        <v>0.2</v>
      </c>
    </row>
    <row r="69" spans="1:7" x14ac:dyDescent="0.2">
      <c r="A69" s="158" t="s">
        <v>246</v>
      </c>
      <c r="B69" s="159"/>
      <c r="C69" s="159"/>
      <c r="D69" s="159"/>
      <c r="E69" s="159"/>
      <c r="F69" s="159"/>
      <c r="G69" s="160">
        <f>SUM(B69:F69)</f>
        <v>0</v>
      </c>
    </row>
    <row r="70" spans="1:7" x14ac:dyDescent="0.2">
      <c r="A70" s="506"/>
      <c r="B70" s="507"/>
      <c r="C70" s="507"/>
      <c r="D70" s="507"/>
      <c r="E70" s="508"/>
      <c r="F70" s="174" t="s">
        <v>247</v>
      </c>
      <c r="G70" s="175">
        <f>SUM(G66:G69)</f>
        <v>0.8</v>
      </c>
    </row>
    <row r="71" spans="1:7" x14ac:dyDescent="0.2">
      <c r="A71" s="509"/>
      <c r="B71" s="510"/>
      <c r="C71" s="510"/>
      <c r="D71" s="510"/>
      <c r="E71" s="511"/>
      <c r="F71" s="174" t="s">
        <v>250</v>
      </c>
      <c r="G71" s="176">
        <f>+G70/4</f>
        <v>0.2</v>
      </c>
    </row>
    <row r="73" spans="1:7" ht="15.75" thickBot="1" x14ac:dyDescent="0.25">
      <c r="A73" s="111" t="s">
        <v>451</v>
      </c>
    </row>
    <row r="74" spans="1:7" x14ac:dyDescent="0.2">
      <c r="A74" s="512" t="s">
        <v>233</v>
      </c>
      <c r="B74" s="513"/>
      <c r="C74" s="513"/>
      <c r="D74" s="513"/>
      <c r="E74" s="513"/>
      <c r="F74" s="513"/>
      <c r="G74" s="514"/>
    </row>
    <row r="75" spans="1:7" ht="42.75" x14ac:dyDescent="0.2">
      <c r="A75" s="148" t="s">
        <v>234</v>
      </c>
      <c r="B75" s="157" t="s">
        <v>235</v>
      </c>
      <c r="C75" s="157" t="s">
        <v>236</v>
      </c>
      <c r="D75" s="157" t="s">
        <v>237</v>
      </c>
      <c r="E75" s="157" t="s">
        <v>238</v>
      </c>
      <c r="F75" s="157" t="s">
        <v>239</v>
      </c>
      <c r="G75" s="515" t="s">
        <v>240</v>
      </c>
    </row>
    <row r="76" spans="1:7" ht="15" x14ac:dyDescent="0.2">
      <c r="A76" s="149" t="s">
        <v>241</v>
      </c>
      <c r="B76" s="150" t="s">
        <v>242</v>
      </c>
      <c r="C76" s="150" t="s">
        <v>242</v>
      </c>
      <c r="D76" s="150" t="s">
        <v>242</v>
      </c>
      <c r="E76" s="150" t="s">
        <v>242</v>
      </c>
      <c r="F76" s="150" t="s">
        <v>242</v>
      </c>
      <c r="G76" s="516"/>
    </row>
    <row r="77" spans="1:7" x14ac:dyDescent="0.2">
      <c r="A77" s="158" t="s">
        <v>452</v>
      </c>
      <c r="B77" s="159">
        <v>0.1</v>
      </c>
      <c r="C77" s="159">
        <v>0.3</v>
      </c>
      <c r="D77" s="159"/>
      <c r="E77" s="159"/>
      <c r="F77" s="159"/>
      <c r="G77" s="160">
        <f>SUM(B77:F77)</f>
        <v>0.4</v>
      </c>
    </row>
    <row r="78" spans="1:7" x14ac:dyDescent="0.2">
      <c r="A78" s="158" t="s">
        <v>254</v>
      </c>
      <c r="B78" s="159">
        <v>0.1</v>
      </c>
      <c r="C78" s="159">
        <v>0.1</v>
      </c>
      <c r="D78" s="159"/>
      <c r="E78" s="159"/>
      <c r="F78" s="159"/>
      <c r="G78" s="160">
        <f>SUM(B78:F78)</f>
        <v>0.2</v>
      </c>
    </row>
    <row r="79" spans="1:7" x14ac:dyDescent="0.2">
      <c r="A79" s="158" t="s">
        <v>453</v>
      </c>
      <c r="B79" s="159">
        <v>0.1</v>
      </c>
      <c r="C79" s="159">
        <v>0.1</v>
      </c>
      <c r="D79" s="159"/>
      <c r="E79" s="159"/>
      <c r="F79" s="159"/>
      <c r="G79" s="160">
        <f>SUM(B79:F79)</f>
        <v>0.2</v>
      </c>
    </row>
    <row r="80" spans="1:7" x14ac:dyDescent="0.2">
      <c r="A80" s="158" t="s">
        <v>454</v>
      </c>
      <c r="B80" s="159">
        <v>0.1</v>
      </c>
      <c r="C80" s="159"/>
      <c r="D80" s="159"/>
      <c r="E80" s="159"/>
      <c r="F80" s="159"/>
      <c r="G80" s="160">
        <f>SUM(B80:F80)</f>
        <v>0.1</v>
      </c>
    </row>
    <row r="81" spans="1:7" x14ac:dyDescent="0.2">
      <c r="A81" s="506"/>
      <c r="B81" s="507"/>
      <c r="C81" s="507"/>
      <c r="D81" s="507"/>
      <c r="E81" s="508"/>
      <c r="F81" s="174" t="s">
        <v>247</v>
      </c>
      <c r="G81" s="175">
        <f>SUM(G77:G80)</f>
        <v>0.9</v>
      </c>
    </row>
    <row r="82" spans="1:7" x14ac:dyDescent="0.2">
      <c r="A82" s="509"/>
      <c r="B82" s="510"/>
      <c r="C82" s="510"/>
      <c r="D82" s="510"/>
      <c r="E82" s="511"/>
      <c r="F82" s="174" t="s">
        <v>250</v>
      </c>
      <c r="G82" s="176">
        <f>+G81/4</f>
        <v>0.22500000000000001</v>
      </c>
    </row>
  </sheetData>
  <mergeCells count="20">
    <mergeCell ref="A28:G28"/>
    <mergeCell ref="G29:G30"/>
    <mergeCell ref="A1:G1"/>
    <mergeCell ref="G2:G3"/>
    <mergeCell ref="A12:G12"/>
    <mergeCell ref="G13:G14"/>
    <mergeCell ref="A21:G23"/>
    <mergeCell ref="A35:E36"/>
    <mergeCell ref="A39:G39"/>
    <mergeCell ref="G75:G76"/>
    <mergeCell ref="A81:E82"/>
    <mergeCell ref="G53:G54"/>
    <mergeCell ref="A59:E60"/>
    <mergeCell ref="A63:G63"/>
    <mergeCell ref="G64:G65"/>
    <mergeCell ref="A70:E71"/>
    <mergeCell ref="A74:G74"/>
    <mergeCell ref="G40:G41"/>
    <mergeCell ref="A46:E47"/>
    <mergeCell ref="A52:G52"/>
  </mergeCells>
  <pageMargins left="0.7" right="0.7" top="0.75" bottom="0.75" header="0.3" footer="0.3"/>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C41"/>
  <sheetViews>
    <sheetView topLeftCell="A16" zoomScale="60" zoomScaleNormal="60" workbookViewId="0">
      <selection activeCell="O34" sqref="O34"/>
    </sheetView>
  </sheetViews>
  <sheetFormatPr baseColWidth="10" defaultColWidth="10.85546875" defaultRowHeight="15.75" outlineLevelRow="1" x14ac:dyDescent="0.2"/>
  <cols>
    <col min="1" max="1" width="5.28515625" style="113" customWidth="1"/>
    <col min="2" max="2" width="9.140625" style="113" customWidth="1"/>
    <col min="3" max="3" width="28.140625" style="113" customWidth="1"/>
    <col min="4" max="5" width="9" style="113" customWidth="1"/>
    <col min="6" max="6" width="9.140625" style="113" customWidth="1"/>
    <col min="7" max="7" width="10.140625" style="113" customWidth="1"/>
    <col min="8" max="8" width="8.140625" style="113" customWidth="1"/>
    <col min="9" max="9" width="15.5703125" style="113" customWidth="1"/>
    <col min="10" max="10" width="7.7109375" style="113" customWidth="1"/>
    <col min="11" max="11" width="17.42578125" style="113" customWidth="1"/>
    <col min="12" max="12" width="10" style="113" customWidth="1"/>
    <col min="13" max="13" width="12.28515625" style="113" customWidth="1"/>
    <col min="14" max="14" width="13" style="113" customWidth="1"/>
    <col min="15" max="15" width="9.85546875" style="113" customWidth="1"/>
    <col min="16" max="16" width="8.7109375" style="113" customWidth="1"/>
    <col min="17" max="17" width="6.42578125" style="113" hidden="1" customWidth="1"/>
    <col min="18" max="18" width="15" style="113" customWidth="1"/>
    <col min="19" max="22" width="11.42578125" style="113" customWidth="1"/>
    <col min="23" max="24" width="10.85546875" style="113"/>
    <col min="25" max="25" width="15.85546875" style="113" hidden="1" customWidth="1"/>
    <col min="26" max="26" width="17.7109375" style="113" hidden="1" customWidth="1"/>
    <col min="27" max="27" width="18.140625" style="113" hidden="1" customWidth="1"/>
    <col min="28" max="29" width="0" style="113" hidden="1" customWidth="1"/>
    <col min="30" max="16384" width="10.85546875" style="113"/>
  </cols>
  <sheetData>
    <row r="1" spans="1:29" ht="16.5" outlineLevel="1" thickBot="1" x14ac:dyDescent="0.25">
      <c r="A1" s="112"/>
      <c r="B1" s="112"/>
      <c r="C1" s="112"/>
      <c r="D1" s="112"/>
      <c r="E1" s="112"/>
      <c r="F1" s="112"/>
      <c r="G1" s="112"/>
      <c r="H1" s="112"/>
      <c r="I1" s="112"/>
      <c r="J1" s="112"/>
      <c r="K1" s="112"/>
      <c r="L1" s="112"/>
      <c r="M1" s="112"/>
      <c r="N1" s="112"/>
      <c r="O1" s="112"/>
      <c r="P1" s="112"/>
      <c r="Q1" s="112"/>
    </row>
    <row r="2" spans="1:29" ht="108" customHeight="1" outlineLevel="1" thickBot="1" x14ac:dyDescent="0.25">
      <c r="A2" s="112"/>
      <c r="B2" s="114"/>
      <c r="C2" s="115"/>
      <c r="D2" s="531" t="s">
        <v>256</v>
      </c>
      <c r="E2" s="532"/>
      <c r="F2" s="532"/>
      <c r="G2" s="532"/>
      <c r="H2" s="532"/>
      <c r="I2" s="532"/>
      <c r="J2" s="532"/>
      <c r="K2" s="532"/>
      <c r="L2" s="532"/>
      <c r="M2" s="532"/>
      <c r="N2" s="533"/>
      <c r="O2" s="534" t="s">
        <v>257</v>
      </c>
      <c r="P2" s="535"/>
      <c r="Q2" s="536"/>
      <c r="Y2" s="116" t="s">
        <v>258</v>
      </c>
      <c r="Z2" s="117" t="s">
        <v>259</v>
      </c>
      <c r="AA2" s="118" t="s">
        <v>0</v>
      </c>
      <c r="AB2" s="116" t="s">
        <v>260</v>
      </c>
      <c r="AC2" s="116" t="s">
        <v>261</v>
      </c>
    </row>
    <row r="3" spans="1:29" ht="16.5" customHeight="1" outlineLevel="1" thickBot="1" x14ac:dyDescent="0.25">
      <c r="A3" s="112"/>
      <c r="B3" s="537" t="s">
        <v>262</v>
      </c>
      <c r="C3" s="538"/>
      <c r="D3" s="538"/>
      <c r="E3" s="538"/>
      <c r="F3" s="538"/>
      <c r="G3" s="538"/>
      <c r="H3" s="539"/>
      <c r="I3" s="537" t="s">
        <v>263</v>
      </c>
      <c r="J3" s="538"/>
      <c r="K3" s="538"/>
      <c r="L3" s="538"/>
      <c r="M3" s="538"/>
      <c r="N3" s="538"/>
      <c r="O3" s="538"/>
      <c r="P3" s="538"/>
      <c r="Q3" s="539"/>
      <c r="Y3" s="119" t="s">
        <v>103</v>
      </c>
      <c r="Z3" s="120" t="s">
        <v>264</v>
      </c>
      <c r="AA3" s="120" t="s">
        <v>1</v>
      </c>
      <c r="AB3" s="121" t="s">
        <v>107</v>
      </c>
      <c r="AC3" s="121" t="s">
        <v>265</v>
      </c>
    </row>
    <row r="4" spans="1:29" ht="15.75" customHeight="1" outlineLevel="1" thickBot="1" x14ac:dyDescent="0.25">
      <c r="A4" s="112"/>
      <c r="B4" s="540" t="s">
        <v>75</v>
      </c>
      <c r="C4" s="541"/>
      <c r="D4" s="542" t="s">
        <v>266</v>
      </c>
      <c r="E4" s="543"/>
      <c r="F4" s="543"/>
      <c r="G4" s="543"/>
      <c r="H4" s="544"/>
      <c r="I4" s="545" t="s">
        <v>0</v>
      </c>
      <c r="J4" s="546"/>
      <c r="K4" s="546"/>
      <c r="L4" s="546"/>
      <c r="M4" s="546"/>
      <c r="N4" s="546"/>
      <c r="O4" s="546"/>
      <c r="P4" s="546"/>
      <c r="Q4" s="547"/>
      <c r="Y4" s="119" t="s">
        <v>110</v>
      </c>
      <c r="Z4" s="120" t="s">
        <v>267</v>
      </c>
      <c r="AA4" s="120" t="s">
        <v>51</v>
      </c>
      <c r="AB4" s="121" t="s">
        <v>106</v>
      </c>
      <c r="AC4" s="113" t="s">
        <v>268</v>
      </c>
    </row>
    <row r="5" spans="1:29" ht="87" customHeight="1" outlineLevel="1" x14ac:dyDescent="0.2">
      <c r="A5" s="112"/>
      <c r="B5" s="548" t="s">
        <v>105</v>
      </c>
      <c r="C5" s="549"/>
      <c r="D5" s="550" t="s">
        <v>264</v>
      </c>
      <c r="E5" s="551"/>
      <c r="F5" s="551"/>
      <c r="G5" s="551"/>
      <c r="H5" s="552"/>
      <c r="I5" s="553" t="s">
        <v>21</v>
      </c>
      <c r="J5" s="554"/>
      <c r="K5" s="554"/>
      <c r="L5" s="554"/>
      <c r="M5" s="554"/>
      <c r="N5" s="554"/>
      <c r="O5" s="554"/>
      <c r="P5" s="554"/>
      <c r="Q5" s="555"/>
      <c r="Y5" s="119" t="s">
        <v>111</v>
      </c>
      <c r="Z5" s="120" t="s">
        <v>269</v>
      </c>
      <c r="AA5" s="120" t="s">
        <v>54</v>
      </c>
      <c r="AB5" s="121" t="s">
        <v>99</v>
      </c>
      <c r="AC5" s="121" t="s">
        <v>223</v>
      </c>
    </row>
    <row r="6" spans="1:29" ht="15.75" customHeight="1" outlineLevel="1" x14ac:dyDescent="0.25">
      <c r="A6" s="112"/>
      <c r="B6" s="556" t="s">
        <v>270</v>
      </c>
      <c r="C6" s="557"/>
      <c r="D6" s="557"/>
      <c r="E6" s="557"/>
      <c r="F6" s="557"/>
      <c r="G6" s="557"/>
      <c r="H6" s="557" t="s">
        <v>271</v>
      </c>
      <c r="I6" s="557"/>
      <c r="J6" s="557"/>
      <c r="K6" s="557"/>
      <c r="L6" s="557"/>
      <c r="M6" s="557" t="s">
        <v>260</v>
      </c>
      <c r="N6" s="558"/>
      <c r="O6" s="558"/>
      <c r="P6" s="559" t="s">
        <v>261</v>
      </c>
      <c r="Q6" s="560"/>
      <c r="Y6" s="119" t="s">
        <v>272</v>
      </c>
      <c r="Z6" s="122"/>
      <c r="AA6" s="123" t="s">
        <v>55</v>
      </c>
      <c r="AB6" s="121" t="s">
        <v>273</v>
      </c>
      <c r="AC6" s="121" t="s">
        <v>216</v>
      </c>
    </row>
    <row r="7" spans="1:29" ht="63" customHeight="1" outlineLevel="1" x14ac:dyDescent="0.25">
      <c r="A7" s="112"/>
      <c r="B7" s="568" t="s">
        <v>274</v>
      </c>
      <c r="C7" s="561"/>
      <c r="D7" s="561"/>
      <c r="E7" s="561"/>
      <c r="F7" s="561"/>
      <c r="G7" s="561"/>
      <c r="H7" s="569" t="s">
        <v>275</v>
      </c>
      <c r="I7" s="569"/>
      <c r="J7" s="569"/>
      <c r="K7" s="569"/>
      <c r="L7" s="569"/>
      <c r="M7" s="561" t="s">
        <v>107</v>
      </c>
      <c r="N7" s="561"/>
      <c r="O7" s="561"/>
      <c r="P7" s="550" t="s">
        <v>216</v>
      </c>
      <c r="Q7" s="562"/>
      <c r="Y7" s="119" t="s">
        <v>105</v>
      </c>
      <c r="Z7" s="122"/>
      <c r="AA7" s="120" t="s">
        <v>56</v>
      </c>
      <c r="AB7" s="121" t="s">
        <v>276</v>
      </c>
      <c r="AC7" s="121" t="s">
        <v>215</v>
      </c>
    </row>
    <row r="8" spans="1:29" ht="18" customHeight="1" outlineLevel="1" x14ac:dyDescent="0.25">
      <c r="A8" s="112"/>
      <c r="B8" s="563" t="s">
        <v>277</v>
      </c>
      <c r="C8" s="564"/>
      <c r="D8" s="564"/>
      <c r="E8" s="564"/>
      <c r="F8" s="564"/>
      <c r="G8" s="564"/>
      <c r="H8" s="564"/>
      <c r="I8" s="564"/>
      <c r="J8" s="564"/>
      <c r="K8" s="564"/>
      <c r="L8" s="564"/>
      <c r="M8" s="564"/>
      <c r="N8" s="564"/>
      <c r="O8" s="564"/>
      <c r="P8" s="564"/>
      <c r="Q8" s="560"/>
      <c r="Y8" s="119" t="s">
        <v>98</v>
      </c>
      <c r="Z8" s="122"/>
      <c r="AA8" s="120" t="s">
        <v>27</v>
      </c>
      <c r="AB8" s="121" t="s">
        <v>278</v>
      </c>
      <c r="AC8" s="122"/>
    </row>
    <row r="9" spans="1:29" ht="300.75" customHeight="1" outlineLevel="1" x14ac:dyDescent="0.25">
      <c r="A9" s="112"/>
      <c r="B9" s="567" t="s">
        <v>279</v>
      </c>
      <c r="C9" s="551"/>
      <c r="D9" s="551"/>
      <c r="E9" s="551"/>
      <c r="F9" s="551"/>
      <c r="G9" s="551"/>
      <c r="H9" s="551"/>
      <c r="I9" s="551"/>
      <c r="J9" s="551"/>
      <c r="K9" s="551"/>
      <c r="L9" s="551"/>
      <c r="M9" s="551"/>
      <c r="N9" s="551"/>
      <c r="O9" s="551"/>
      <c r="P9" s="551"/>
      <c r="Q9" s="562"/>
      <c r="Y9" s="119" t="s">
        <v>280</v>
      </c>
      <c r="Z9" s="122"/>
      <c r="AA9" s="120" t="s">
        <v>8</v>
      </c>
      <c r="AB9" s="122"/>
      <c r="AC9" s="122"/>
    </row>
    <row r="10" spans="1:29" ht="22.5" customHeight="1" outlineLevel="1" x14ac:dyDescent="0.25">
      <c r="A10" s="112"/>
      <c r="B10" s="556" t="s">
        <v>281</v>
      </c>
      <c r="C10" s="557"/>
      <c r="D10" s="557"/>
      <c r="E10" s="557"/>
      <c r="F10" s="557"/>
      <c r="G10" s="557"/>
      <c r="H10" s="557" t="s">
        <v>282</v>
      </c>
      <c r="I10" s="557"/>
      <c r="J10" s="557"/>
      <c r="K10" s="557"/>
      <c r="L10" s="565" t="s">
        <v>283</v>
      </c>
      <c r="M10" s="565"/>
      <c r="N10" s="565"/>
      <c r="O10" s="561"/>
      <c r="P10" s="561"/>
      <c r="Q10" s="566"/>
      <c r="Y10" s="119" t="s">
        <v>284</v>
      </c>
      <c r="Z10" s="122"/>
      <c r="AA10" s="124" t="s">
        <v>10</v>
      </c>
      <c r="AB10" s="122"/>
      <c r="AC10" s="122"/>
    </row>
    <row r="11" spans="1:29" ht="16.5" customHeight="1" outlineLevel="1" x14ac:dyDescent="0.25">
      <c r="A11" s="112"/>
      <c r="B11" s="125" t="s">
        <v>285</v>
      </c>
      <c r="C11" s="570" t="s">
        <v>286</v>
      </c>
      <c r="D11" s="571"/>
      <c r="E11" s="571"/>
      <c r="F11" s="571"/>
      <c r="G11" s="572"/>
      <c r="H11" s="573" t="s">
        <v>287</v>
      </c>
      <c r="I11" s="574"/>
      <c r="J11" s="574"/>
      <c r="K11" s="575"/>
      <c r="L11" s="582" t="s">
        <v>288</v>
      </c>
      <c r="M11" s="583"/>
      <c r="N11" s="584"/>
      <c r="O11" s="550"/>
      <c r="P11" s="551"/>
      <c r="Q11" s="562"/>
      <c r="Y11" s="119" t="s">
        <v>109</v>
      </c>
      <c r="Z11" s="122"/>
      <c r="AA11" s="126" t="s">
        <v>37</v>
      </c>
      <c r="AB11" s="122"/>
      <c r="AC11" s="122"/>
    </row>
    <row r="12" spans="1:29" ht="15.75" customHeight="1" outlineLevel="1" x14ac:dyDescent="0.25">
      <c r="A12" s="112"/>
      <c r="B12" s="125" t="s">
        <v>289</v>
      </c>
      <c r="C12" s="570" t="s">
        <v>290</v>
      </c>
      <c r="D12" s="571"/>
      <c r="E12" s="571"/>
      <c r="F12" s="571"/>
      <c r="G12" s="572"/>
      <c r="H12" s="576"/>
      <c r="I12" s="577"/>
      <c r="J12" s="577"/>
      <c r="K12" s="578"/>
      <c r="L12" s="585" t="s">
        <v>291</v>
      </c>
      <c r="M12" s="586"/>
      <c r="N12" s="587"/>
      <c r="O12" s="588">
        <v>0</v>
      </c>
      <c r="P12" s="589"/>
      <c r="Q12" s="590"/>
      <c r="Y12" s="119" t="s">
        <v>292</v>
      </c>
      <c r="Z12" s="122"/>
      <c r="AA12" s="126" t="s">
        <v>60</v>
      </c>
      <c r="AB12" s="122"/>
      <c r="AC12" s="122"/>
    </row>
    <row r="13" spans="1:29" ht="15.75" customHeight="1" outlineLevel="1" x14ac:dyDescent="0.25">
      <c r="A13" s="112"/>
      <c r="B13" s="125" t="s">
        <v>293</v>
      </c>
      <c r="C13" s="570" t="s">
        <v>294</v>
      </c>
      <c r="D13" s="571"/>
      <c r="E13" s="571"/>
      <c r="F13" s="571"/>
      <c r="G13" s="572"/>
      <c r="H13" s="576"/>
      <c r="I13" s="577"/>
      <c r="J13" s="577"/>
      <c r="K13" s="578"/>
      <c r="L13" s="559" t="s">
        <v>295</v>
      </c>
      <c r="M13" s="564"/>
      <c r="N13" s="564"/>
      <c r="O13" s="564"/>
      <c r="P13" s="564"/>
      <c r="Q13" s="560"/>
      <c r="Y13" s="119" t="s">
        <v>296</v>
      </c>
      <c r="Z13" s="122"/>
      <c r="AA13" s="127" t="s">
        <v>62</v>
      </c>
      <c r="AB13" s="122"/>
      <c r="AC13" s="122"/>
    </row>
    <row r="14" spans="1:29" ht="15.75" customHeight="1" outlineLevel="1" x14ac:dyDescent="0.25">
      <c r="A14" s="112"/>
      <c r="B14" s="125" t="s">
        <v>297</v>
      </c>
      <c r="C14" s="570" t="s">
        <v>298</v>
      </c>
      <c r="D14" s="571"/>
      <c r="E14" s="571"/>
      <c r="F14" s="571"/>
      <c r="G14" s="572"/>
      <c r="H14" s="576"/>
      <c r="I14" s="577"/>
      <c r="J14" s="577"/>
      <c r="K14" s="578"/>
      <c r="L14" s="591" t="s">
        <v>299</v>
      </c>
      <c r="M14" s="592"/>
      <c r="N14" s="593"/>
      <c r="O14" s="594" t="s">
        <v>300</v>
      </c>
      <c r="P14" s="595"/>
      <c r="Q14" s="596"/>
      <c r="Y14" s="119" t="s">
        <v>125</v>
      </c>
      <c r="Z14" s="122"/>
      <c r="AA14" s="123" t="s">
        <v>301</v>
      </c>
      <c r="AB14" s="122"/>
      <c r="AC14" s="122"/>
    </row>
    <row r="15" spans="1:29" ht="15.75" customHeight="1" outlineLevel="1" x14ac:dyDescent="0.25">
      <c r="A15" s="112"/>
      <c r="B15" s="125" t="s">
        <v>302</v>
      </c>
      <c r="C15" s="570" t="s">
        <v>303</v>
      </c>
      <c r="D15" s="571"/>
      <c r="E15" s="571"/>
      <c r="F15" s="571"/>
      <c r="G15" s="572"/>
      <c r="H15" s="576"/>
      <c r="I15" s="577"/>
      <c r="J15" s="577"/>
      <c r="K15" s="578"/>
      <c r="L15" s="597" t="s">
        <v>304</v>
      </c>
      <c r="M15" s="598"/>
      <c r="N15" s="599"/>
      <c r="O15" s="594" t="s">
        <v>305</v>
      </c>
      <c r="P15" s="595"/>
      <c r="Q15" s="596"/>
      <c r="Y15" s="113" t="s">
        <v>306</v>
      </c>
      <c r="Z15" s="122"/>
      <c r="AA15" s="123" t="s">
        <v>12</v>
      </c>
      <c r="AB15" s="122"/>
      <c r="AC15" s="122"/>
    </row>
    <row r="16" spans="1:29" ht="15.75" customHeight="1" outlineLevel="1" x14ac:dyDescent="0.25">
      <c r="A16" s="112"/>
      <c r="B16" s="125" t="s">
        <v>307</v>
      </c>
      <c r="C16" s="600" t="s">
        <v>308</v>
      </c>
      <c r="D16" s="600"/>
      <c r="E16" s="600"/>
      <c r="F16" s="600"/>
      <c r="G16" s="600"/>
      <c r="H16" s="579"/>
      <c r="I16" s="580"/>
      <c r="J16" s="580"/>
      <c r="K16" s="581"/>
      <c r="L16" s="601" t="s">
        <v>309</v>
      </c>
      <c r="M16" s="602"/>
      <c r="N16" s="603"/>
      <c r="O16" s="604" t="s">
        <v>310</v>
      </c>
      <c r="P16" s="605"/>
      <c r="Q16" s="606"/>
      <c r="Y16" s="122"/>
      <c r="Z16" s="122"/>
      <c r="AA16" s="127" t="s">
        <v>14</v>
      </c>
      <c r="AB16" s="122"/>
      <c r="AC16" s="122"/>
    </row>
    <row r="17" spans="1:29" ht="30" customHeight="1" outlineLevel="1" x14ac:dyDescent="0.25">
      <c r="A17" s="112"/>
      <c r="B17" s="556" t="s">
        <v>311</v>
      </c>
      <c r="C17" s="557"/>
      <c r="D17" s="557"/>
      <c r="E17" s="557"/>
      <c r="F17" s="557"/>
      <c r="G17" s="557"/>
      <c r="H17" s="557" t="s">
        <v>312</v>
      </c>
      <c r="I17" s="557"/>
      <c r="J17" s="557"/>
      <c r="K17" s="557"/>
      <c r="L17" s="607" t="s">
        <v>313</v>
      </c>
      <c r="M17" s="608"/>
      <c r="N17" s="609"/>
      <c r="O17" s="610" t="s">
        <v>314</v>
      </c>
      <c r="P17" s="611"/>
      <c r="Q17" s="612"/>
      <c r="Y17" s="122"/>
      <c r="Z17" s="122"/>
      <c r="AA17" s="127" t="s">
        <v>15</v>
      </c>
      <c r="AB17" s="122"/>
      <c r="AC17" s="122"/>
    </row>
    <row r="18" spans="1:29" ht="168" customHeight="1" outlineLevel="1" x14ac:dyDescent="0.25">
      <c r="A18" s="112"/>
      <c r="B18" s="568" t="s">
        <v>315</v>
      </c>
      <c r="C18" s="561"/>
      <c r="D18" s="561"/>
      <c r="E18" s="561"/>
      <c r="F18" s="561"/>
      <c r="G18" s="561"/>
      <c r="H18" s="570" t="s">
        <v>316</v>
      </c>
      <c r="I18" s="571"/>
      <c r="J18" s="571"/>
      <c r="K18" s="572"/>
      <c r="L18" s="613" t="s">
        <v>317</v>
      </c>
      <c r="M18" s="613"/>
      <c r="N18" s="613"/>
      <c r="O18" s="614" t="s">
        <v>318</v>
      </c>
      <c r="P18" s="615"/>
      <c r="Q18" s="616"/>
      <c r="Y18" s="122"/>
      <c r="Z18" s="122"/>
      <c r="AA18" s="120" t="s">
        <v>19</v>
      </c>
      <c r="AB18" s="122"/>
      <c r="AC18" s="122"/>
    </row>
    <row r="19" spans="1:29" ht="31.5" customHeight="1" outlineLevel="1" x14ac:dyDescent="0.25">
      <c r="A19" s="112"/>
      <c r="B19" s="556" t="s">
        <v>319</v>
      </c>
      <c r="C19" s="557"/>
      <c r="D19" s="561" t="s">
        <v>320</v>
      </c>
      <c r="E19" s="561"/>
      <c r="F19" s="561"/>
      <c r="G19" s="561"/>
      <c r="H19" s="620" t="s">
        <v>321</v>
      </c>
      <c r="I19" s="621"/>
      <c r="J19" s="621"/>
      <c r="K19" s="621"/>
      <c r="L19" s="621"/>
      <c r="M19" s="621"/>
      <c r="N19" s="621"/>
      <c r="O19" s="621"/>
      <c r="P19" s="621"/>
      <c r="Q19" s="622"/>
      <c r="Y19" s="122"/>
      <c r="Z19" s="122"/>
      <c r="AA19" s="128" t="s">
        <v>39</v>
      </c>
      <c r="AB19" s="122"/>
      <c r="AC19" s="122"/>
    </row>
    <row r="20" spans="1:29" ht="31.5" customHeight="1" outlineLevel="1" x14ac:dyDescent="0.25">
      <c r="A20" s="112"/>
      <c r="B20" s="556"/>
      <c r="C20" s="557"/>
      <c r="D20" s="561" t="s">
        <v>322</v>
      </c>
      <c r="E20" s="561"/>
      <c r="F20" s="561"/>
      <c r="G20" s="561"/>
      <c r="H20" s="553" t="s">
        <v>323</v>
      </c>
      <c r="I20" s="554"/>
      <c r="J20" s="554"/>
      <c r="K20" s="554"/>
      <c r="L20" s="554"/>
      <c r="M20" s="554"/>
      <c r="N20" s="554"/>
      <c r="O20" s="554"/>
      <c r="P20" s="554"/>
      <c r="Q20" s="555"/>
      <c r="Y20" s="122"/>
      <c r="Z20" s="122"/>
      <c r="AA20" s="123" t="s">
        <v>21</v>
      </c>
      <c r="AB20" s="122"/>
      <c r="AC20" s="122"/>
    </row>
    <row r="21" spans="1:29" ht="31.5" customHeight="1" outlineLevel="1" x14ac:dyDescent="0.25">
      <c r="A21" s="112"/>
      <c r="B21" s="556"/>
      <c r="C21" s="557"/>
      <c r="D21" s="561" t="s">
        <v>324</v>
      </c>
      <c r="E21" s="561"/>
      <c r="F21" s="561"/>
      <c r="G21" s="561"/>
      <c r="H21" s="617" t="s">
        <v>325</v>
      </c>
      <c r="I21" s="618"/>
      <c r="J21" s="618"/>
      <c r="K21" s="618"/>
      <c r="L21" s="618"/>
      <c r="M21" s="618"/>
      <c r="N21" s="618"/>
      <c r="O21" s="618"/>
      <c r="P21" s="618"/>
      <c r="Q21" s="619"/>
      <c r="Y21" s="122"/>
      <c r="Z21" s="122"/>
      <c r="AA21" s="120" t="s">
        <v>29</v>
      </c>
      <c r="AB21" s="122"/>
      <c r="AC21" s="122"/>
    </row>
    <row r="22" spans="1:29" s="112" customFormat="1" ht="31.5" customHeight="1" outlineLevel="1" x14ac:dyDescent="0.25">
      <c r="B22" s="556"/>
      <c r="C22" s="557"/>
      <c r="D22" s="569" t="s">
        <v>326</v>
      </c>
      <c r="E22" s="569"/>
      <c r="F22" s="569"/>
      <c r="G22" s="569"/>
      <c r="H22" s="620" t="s">
        <v>327</v>
      </c>
      <c r="I22" s="621"/>
      <c r="J22" s="621"/>
      <c r="K22" s="621"/>
      <c r="L22" s="621"/>
      <c r="M22" s="621"/>
      <c r="N22" s="621"/>
      <c r="O22" s="621"/>
      <c r="P22" s="621"/>
      <c r="Q22" s="622"/>
      <c r="Y22" s="122"/>
      <c r="Z22" s="122"/>
      <c r="AA22" s="123" t="s">
        <v>328</v>
      </c>
      <c r="AB22" s="122"/>
      <c r="AC22" s="122"/>
    </row>
    <row r="23" spans="1:29" s="112" customFormat="1" ht="31.5" customHeight="1" outlineLevel="1" x14ac:dyDescent="0.25">
      <c r="B23" s="556"/>
      <c r="C23" s="557"/>
      <c r="D23" s="569" t="s">
        <v>322</v>
      </c>
      <c r="E23" s="569"/>
      <c r="F23" s="569"/>
      <c r="G23" s="569"/>
      <c r="H23" s="620" t="s">
        <v>329</v>
      </c>
      <c r="I23" s="621"/>
      <c r="J23" s="621"/>
      <c r="K23" s="621"/>
      <c r="L23" s="621"/>
      <c r="M23" s="621"/>
      <c r="N23" s="621"/>
      <c r="O23" s="621"/>
      <c r="P23" s="621"/>
      <c r="Q23" s="622"/>
      <c r="R23" s="129"/>
      <c r="Y23" s="122"/>
      <c r="Z23" s="122"/>
      <c r="AA23" s="120" t="s">
        <v>24</v>
      </c>
      <c r="AB23" s="122"/>
      <c r="AC23" s="122"/>
    </row>
    <row r="24" spans="1:29" s="112" customFormat="1" ht="31.5" customHeight="1" outlineLevel="1" thickBot="1" x14ac:dyDescent="0.3">
      <c r="B24" s="627"/>
      <c r="C24" s="628"/>
      <c r="D24" s="623" t="s">
        <v>324</v>
      </c>
      <c r="E24" s="623"/>
      <c r="F24" s="623"/>
      <c r="G24" s="623"/>
      <c r="H24" s="624" t="s">
        <v>330</v>
      </c>
      <c r="I24" s="625"/>
      <c r="J24" s="625"/>
      <c r="K24" s="625"/>
      <c r="L24" s="625"/>
      <c r="M24" s="625"/>
      <c r="N24" s="625"/>
      <c r="O24" s="625"/>
      <c r="P24" s="625"/>
      <c r="Q24" s="626"/>
      <c r="R24" s="129"/>
      <c r="Y24" s="122"/>
      <c r="Z24" s="122"/>
      <c r="AA24" s="130" t="s">
        <v>42</v>
      </c>
      <c r="AB24" s="122"/>
      <c r="AC24" s="122"/>
    </row>
    <row r="25" spans="1:29" s="112" customFormat="1" x14ac:dyDescent="0.2"/>
    <row r="26" spans="1:29" s="112" customFormat="1" x14ac:dyDescent="0.2"/>
    <row r="27" spans="1:29" s="112" customFormat="1" x14ac:dyDescent="0.2">
      <c r="C27" s="131" t="s">
        <v>331</v>
      </c>
    </row>
    <row r="28" spans="1:29" s="112" customFormat="1" ht="51" customHeight="1" x14ac:dyDescent="0.2">
      <c r="H28" s="132" t="s">
        <v>332</v>
      </c>
      <c r="I28" s="132" t="s">
        <v>250</v>
      </c>
      <c r="J28" s="132" t="s">
        <v>333</v>
      </c>
      <c r="K28" s="133" t="s">
        <v>334</v>
      </c>
    </row>
    <row r="29" spans="1:29" s="112" customFormat="1" x14ac:dyDescent="0.2">
      <c r="B29" s="125" t="s">
        <v>285</v>
      </c>
      <c r="C29" s="570" t="s">
        <v>286</v>
      </c>
      <c r="D29" s="571"/>
      <c r="E29" s="571"/>
      <c r="F29" s="571"/>
      <c r="G29" s="571"/>
      <c r="H29" s="132">
        <v>1</v>
      </c>
      <c r="I29" s="132">
        <v>100</v>
      </c>
      <c r="J29" s="132">
        <v>20</v>
      </c>
      <c r="K29" s="132">
        <v>20</v>
      </c>
    </row>
    <row r="30" spans="1:29" s="112" customFormat="1" x14ac:dyDescent="0.2">
      <c r="B30" s="125" t="s">
        <v>289</v>
      </c>
      <c r="C30" s="570" t="s">
        <v>290</v>
      </c>
      <c r="D30" s="571"/>
      <c r="E30" s="571"/>
      <c r="F30" s="571"/>
      <c r="G30" s="571"/>
      <c r="H30" s="132">
        <v>15</v>
      </c>
      <c r="I30" s="132">
        <v>100</v>
      </c>
      <c r="J30" s="132">
        <v>20</v>
      </c>
      <c r="K30" s="132">
        <v>20</v>
      </c>
    </row>
    <row r="31" spans="1:29" s="112" customFormat="1" x14ac:dyDescent="0.2">
      <c r="B31" s="125" t="s">
        <v>293</v>
      </c>
      <c r="C31" s="570" t="s">
        <v>294</v>
      </c>
      <c r="D31" s="571"/>
      <c r="E31" s="571"/>
      <c r="F31" s="571"/>
      <c r="G31" s="571"/>
      <c r="H31" s="132">
        <v>4</v>
      </c>
      <c r="I31" s="134">
        <v>26.666666666666668</v>
      </c>
      <c r="J31" s="132">
        <v>10</v>
      </c>
      <c r="K31" s="135">
        <v>2.666666666666667</v>
      </c>
    </row>
    <row r="32" spans="1:29" s="112" customFormat="1" x14ac:dyDescent="0.2">
      <c r="B32" s="125" t="s">
        <v>297</v>
      </c>
      <c r="C32" s="570" t="s">
        <v>298</v>
      </c>
      <c r="D32" s="571"/>
      <c r="E32" s="571"/>
      <c r="F32" s="571"/>
      <c r="G32" s="571"/>
      <c r="H32" s="132">
        <v>6</v>
      </c>
      <c r="I32" s="132">
        <v>40</v>
      </c>
      <c r="J32" s="132">
        <v>10</v>
      </c>
      <c r="K32" s="132">
        <v>4</v>
      </c>
    </row>
    <row r="33" spans="2:11" s="112" customFormat="1" x14ac:dyDescent="0.2">
      <c r="B33" s="125" t="s">
        <v>302</v>
      </c>
      <c r="C33" s="570" t="s">
        <v>303</v>
      </c>
      <c r="D33" s="571"/>
      <c r="E33" s="571"/>
      <c r="F33" s="571"/>
      <c r="G33" s="571"/>
      <c r="H33" s="132">
        <v>0</v>
      </c>
      <c r="I33" s="132"/>
      <c r="J33" s="132">
        <v>40</v>
      </c>
      <c r="K33" s="132">
        <v>0</v>
      </c>
    </row>
    <row r="34" spans="2:11" s="112" customFormat="1" x14ac:dyDescent="0.2">
      <c r="B34" s="125" t="s">
        <v>307</v>
      </c>
      <c r="C34" s="600" t="s">
        <v>308</v>
      </c>
      <c r="D34" s="600"/>
      <c r="E34" s="600"/>
      <c r="F34" s="600"/>
      <c r="G34" s="570"/>
      <c r="H34" s="132"/>
      <c r="I34" s="132"/>
      <c r="J34" s="132">
        <v>100</v>
      </c>
      <c r="K34" s="136">
        <v>46.666666666666664</v>
      </c>
    </row>
    <row r="35" spans="2:11" s="112" customFormat="1" x14ac:dyDescent="0.2"/>
    <row r="36" spans="2:11" s="112" customFormat="1" x14ac:dyDescent="0.2"/>
    <row r="37" spans="2:11" s="112" customFormat="1" x14ac:dyDescent="0.2"/>
    <row r="38" spans="2:11" s="112" customFormat="1" x14ac:dyDescent="0.2"/>
    <row r="39" spans="2:11" s="112" customFormat="1" x14ac:dyDescent="0.2"/>
    <row r="40" spans="2:11" s="112" customFormat="1" x14ac:dyDescent="0.2"/>
    <row r="41" spans="2:11" s="112" customFormat="1" x14ac:dyDescent="0.2"/>
  </sheetData>
  <mergeCells count="69">
    <mergeCell ref="C33:G33"/>
    <mergeCell ref="C34:G34"/>
    <mergeCell ref="H23:Q23"/>
    <mergeCell ref="D24:G24"/>
    <mergeCell ref="H24:Q24"/>
    <mergeCell ref="C29:G29"/>
    <mergeCell ref="C30:G30"/>
    <mergeCell ref="C31:G31"/>
    <mergeCell ref="B19:C24"/>
    <mergeCell ref="D22:G22"/>
    <mergeCell ref="H22:Q22"/>
    <mergeCell ref="D23:G23"/>
    <mergeCell ref="D19:G19"/>
    <mergeCell ref="H19:Q19"/>
    <mergeCell ref="D20:G20"/>
    <mergeCell ref="H20:Q20"/>
    <mergeCell ref="B18:G18"/>
    <mergeCell ref="H18:K18"/>
    <mergeCell ref="L18:N18"/>
    <mergeCell ref="O18:Q18"/>
    <mergeCell ref="C32:G32"/>
    <mergeCell ref="D21:G21"/>
    <mergeCell ref="H21:Q21"/>
    <mergeCell ref="L16:N16"/>
    <mergeCell ref="O16:Q16"/>
    <mergeCell ref="B17:G17"/>
    <mergeCell ref="H17:K17"/>
    <mergeCell ref="L17:N17"/>
    <mergeCell ref="O17:Q17"/>
    <mergeCell ref="C11:G11"/>
    <mergeCell ref="H11:K16"/>
    <mergeCell ref="L11:N11"/>
    <mergeCell ref="O11:Q11"/>
    <mergeCell ref="C12:G12"/>
    <mergeCell ref="L12:N12"/>
    <mergeCell ref="O12:Q12"/>
    <mergeCell ref="C13:G13"/>
    <mergeCell ref="L13:Q13"/>
    <mergeCell ref="C14:G14"/>
    <mergeCell ref="L14:N14"/>
    <mergeCell ref="O14:Q14"/>
    <mergeCell ref="C15:G15"/>
    <mergeCell ref="L15:N15"/>
    <mergeCell ref="O15:Q15"/>
    <mergeCell ref="C16:G16"/>
    <mergeCell ref="M7:O7"/>
    <mergeCell ref="P7:Q7"/>
    <mergeCell ref="B8:Q8"/>
    <mergeCell ref="B10:G10"/>
    <mergeCell ref="H10:K10"/>
    <mergeCell ref="L10:N10"/>
    <mergeCell ref="O10:Q10"/>
    <mergeCell ref="B9:Q9"/>
    <mergeCell ref="B7:G7"/>
    <mergeCell ref="H7:L7"/>
    <mergeCell ref="B5:C5"/>
    <mergeCell ref="D5:H5"/>
    <mergeCell ref="I5:Q5"/>
    <mergeCell ref="B6:G6"/>
    <mergeCell ref="H6:L6"/>
    <mergeCell ref="M6:O6"/>
    <mergeCell ref="P6:Q6"/>
    <mergeCell ref="D2:N2"/>
    <mergeCell ref="O2:Q2"/>
    <mergeCell ref="B3:H3"/>
    <mergeCell ref="I3:Q3"/>
    <mergeCell ref="B4:C4"/>
    <mergeCell ref="D4:H4"/>
    <mergeCell ref="I4:Q4"/>
  </mergeCells>
  <dataValidations count="6">
    <dataValidation type="list" allowBlank="1" showInputMessage="1" showErrorMessage="1" sqref="P7:Q7">
      <formula1>$AC$3:$AC$7</formula1>
    </dataValidation>
    <dataValidation type="list" allowBlank="1" showInputMessage="1" showErrorMessage="1" sqref="M7:O7">
      <formula1>$AB$3:$AB$8</formula1>
    </dataValidation>
    <dataValidation type="list" allowBlank="1" showInputMessage="1" showErrorMessage="1" sqref="I5:Q5">
      <formula1>$AA$3:$AA$24</formula1>
    </dataValidation>
    <dataValidation type="list" allowBlank="1" showInputMessage="1" showErrorMessage="1" sqref="D5:H5">
      <formula1>$Z$3:$Z$5</formula1>
    </dataValidation>
    <dataValidation type="list" allowBlank="1" showInputMessage="1" showErrorMessage="1" sqref="B5:C5">
      <formula1>$Y$3:$Y$15</formula1>
    </dataValidation>
    <dataValidation type="list" allowBlank="1" showInputMessage="1" showErrorMessage="1" sqref="O10:Q10">
      <formula1>#REF!</formula1>
    </dataValidation>
  </dataValidations>
  <hyperlinks>
    <hyperlink ref="H24" r:id="rId1"/>
    <hyperlink ref="H21" r:id="rI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Z4"/>
  <sheetViews>
    <sheetView topLeftCell="B1" zoomScale="60" zoomScaleNormal="60" workbookViewId="0">
      <selection activeCell="O34" sqref="O34"/>
    </sheetView>
  </sheetViews>
  <sheetFormatPr baseColWidth="10" defaultRowHeight="12.75" x14ac:dyDescent="0.2"/>
  <cols>
    <col min="1" max="1" width="39.42578125" customWidth="1"/>
  </cols>
  <sheetData>
    <row r="1" spans="1:26" ht="63" customHeight="1" x14ac:dyDescent="0.2">
      <c r="A1" t="s">
        <v>360</v>
      </c>
      <c r="B1" t="s">
        <v>364</v>
      </c>
      <c r="C1" t="s">
        <v>365</v>
      </c>
      <c r="D1" t="s">
        <v>366</v>
      </c>
      <c r="E1" t="s">
        <v>367</v>
      </c>
      <c r="F1" t="s">
        <v>368</v>
      </c>
      <c r="G1">
        <v>5</v>
      </c>
    </row>
    <row r="2" spans="1:26" ht="63" customHeight="1" x14ac:dyDescent="0.2">
      <c r="A2" t="s">
        <v>361</v>
      </c>
      <c r="B2" t="s">
        <v>372</v>
      </c>
      <c r="D2" t="s">
        <v>376</v>
      </c>
      <c r="E2" t="s">
        <v>369</v>
      </c>
      <c r="F2" t="s">
        <v>377</v>
      </c>
      <c r="G2" t="s">
        <v>370</v>
      </c>
      <c r="H2" t="s">
        <v>371</v>
      </c>
      <c r="I2" t="s">
        <v>373</v>
      </c>
      <c r="J2" t="s">
        <v>374</v>
      </c>
      <c r="K2" t="s">
        <v>375</v>
      </c>
      <c r="L2" t="s">
        <v>378</v>
      </c>
      <c r="M2">
        <v>11</v>
      </c>
    </row>
    <row r="3" spans="1:26" ht="63" customHeight="1" x14ac:dyDescent="0.2">
      <c r="A3" t="s">
        <v>362</v>
      </c>
      <c r="D3" t="s">
        <v>376</v>
      </c>
      <c r="E3" t="s">
        <v>385</v>
      </c>
      <c r="F3" t="s">
        <v>381</v>
      </c>
      <c r="G3" t="s">
        <v>380</v>
      </c>
      <c r="H3" t="s">
        <v>382</v>
      </c>
      <c r="J3" t="s">
        <v>394</v>
      </c>
      <c r="K3" t="s">
        <v>375</v>
      </c>
      <c r="M3" s="30" t="s">
        <v>379</v>
      </c>
      <c r="N3" t="s">
        <v>383</v>
      </c>
      <c r="O3" t="s">
        <v>384</v>
      </c>
      <c r="P3" t="s">
        <v>386</v>
      </c>
      <c r="Q3" t="s">
        <v>387</v>
      </c>
      <c r="R3" t="s">
        <v>388</v>
      </c>
      <c r="S3" t="s">
        <v>389</v>
      </c>
      <c r="T3" t="s">
        <v>390</v>
      </c>
      <c r="U3" t="s">
        <v>391</v>
      </c>
      <c r="V3" t="s">
        <v>392</v>
      </c>
      <c r="W3" t="s">
        <v>393</v>
      </c>
      <c r="X3">
        <v>22</v>
      </c>
    </row>
    <row r="4" spans="1:26" ht="63" customHeight="1" x14ac:dyDescent="0.2">
      <c r="A4" t="s">
        <v>363</v>
      </c>
      <c r="L4" t="s">
        <v>395</v>
      </c>
      <c r="X4" t="s">
        <v>397</v>
      </c>
      <c r="Y4" t="s">
        <v>396</v>
      </c>
      <c r="Z4">
        <v>24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C000"/>
  </sheetPr>
  <dimension ref="A1:X1084"/>
  <sheetViews>
    <sheetView view="pageBreakPreview" zoomScale="60" zoomScaleNormal="50" workbookViewId="0">
      <selection activeCell="O34" sqref="O34"/>
    </sheetView>
  </sheetViews>
  <sheetFormatPr baseColWidth="10" defaultRowHeight="15.75" x14ac:dyDescent="0.2"/>
  <cols>
    <col min="1" max="1" width="18.85546875" style="1" customWidth="1"/>
    <col min="2" max="2" width="23.42578125" style="10" hidden="1" customWidth="1"/>
    <col min="3" max="3" width="33.85546875" style="10" hidden="1" customWidth="1"/>
    <col min="4" max="4" width="16" style="10" hidden="1" customWidth="1"/>
    <col min="5" max="5" width="15.85546875" style="10" hidden="1" customWidth="1"/>
    <col min="6" max="6" width="13.5703125" style="10" hidden="1" customWidth="1"/>
    <col min="7" max="7" width="9" style="1" hidden="1" customWidth="1"/>
    <col min="8" max="8" width="11.140625" style="13" hidden="1" customWidth="1"/>
    <col min="9" max="9" width="9" style="13" hidden="1" customWidth="1"/>
    <col min="10" max="10" width="9.85546875" style="13" hidden="1" customWidth="1"/>
    <col min="11" max="11" width="9" style="13" hidden="1" customWidth="1"/>
    <col min="12" max="12" width="10.42578125" style="13" hidden="1" customWidth="1"/>
    <col min="13" max="13" width="8.7109375" style="13" hidden="1" customWidth="1"/>
    <col min="14" max="14" width="11.42578125" style="13" hidden="1" customWidth="1"/>
    <col min="15" max="15" width="22.85546875" style="5" hidden="1" customWidth="1"/>
    <col min="16" max="16" width="14.5703125" style="4" hidden="1" customWidth="1"/>
    <col min="17" max="17" width="14.5703125" style="13" hidden="1" customWidth="1"/>
    <col min="18" max="18" width="30" style="13" hidden="1" customWidth="1"/>
    <col min="19" max="19" width="24.42578125" style="7" hidden="1" customWidth="1"/>
    <col min="20" max="20" width="43.85546875" style="10" hidden="1" customWidth="1"/>
    <col min="21" max="21" width="27.85546875" style="10" customWidth="1"/>
    <col min="22" max="22" width="66.42578125" style="1" customWidth="1"/>
    <col min="23" max="23" width="68.7109375" style="1" customWidth="1"/>
    <col min="24" max="24" width="58.140625" style="1" customWidth="1"/>
    <col min="25" max="29" width="27.85546875" style="1" customWidth="1"/>
    <col min="30" max="16384" width="11.42578125" style="1"/>
  </cols>
  <sheetData>
    <row r="1" spans="1:24" s="14" customFormat="1" ht="23.25" customHeight="1" x14ac:dyDescent="0.2">
      <c r="A1" s="629" t="s">
        <v>74</v>
      </c>
      <c r="B1" s="629"/>
      <c r="C1" s="629"/>
      <c r="D1" s="629"/>
      <c r="E1" s="629"/>
      <c r="F1" s="630"/>
      <c r="G1" s="629"/>
      <c r="H1" s="629"/>
      <c r="I1" s="629"/>
      <c r="J1" s="629"/>
      <c r="K1" s="629"/>
      <c r="L1" s="629"/>
      <c r="M1" s="629"/>
      <c r="N1" s="629"/>
      <c r="O1" s="629"/>
      <c r="P1" s="629"/>
      <c r="Q1" s="629"/>
      <c r="R1" s="629"/>
      <c r="S1" s="629"/>
      <c r="T1" s="629"/>
      <c r="U1" s="629"/>
    </row>
    <row r="2" spans="1:24" s="14" customFormat="1" ht="11.25" customHeight="1" x14ac:dyDescent="0.2">
      <c r="A2" s="16" t="s">
        <v>100</v>
      </c>
      <c r="C2" s="16" t="s">
        <v>349</v>
      </c>
      <c r="F2" s="139"/>
      <c r="O2" s="100"/>
      <c r="P2" s="100"/>
      <c r="Q2" s="100"/>
      <c r="R2" s="100"/>
      <c r="S2" s="100"/>
    </row>
    <row r="3" spans="1:24" s="14" customFormat="1" ht="11.25" customHeight="1" x14ac:dyDescent="0.2">
      <c r="F3" s="139"/>
      <c r="O3" s="100"/>
      <c r="P3" s="100"/>
      <c r="Q3" s="100"/>
      <c r="R3" s="100"/>
      <c r="S3" s="100"/>
    </row>
    <row r="4" spans="1:24" s="14" customFormat="1" ht="11.25" customHeight="1" x14ac:dyDescent="0.2">
      <c r="A4" s="16"/>
      <c r="F4" s="139"/>
      <c r="H4" s="15"/>
      <c r="O4" s="100"/>
      <c r="P4" s="100"/>
      <c r="Q4" s="100"/>
      <c r="R4" s="100"/>
      <c r="S4" s="100"/>
    </row>
    <row r="5" spans="1:24" s="14" customFormat="1" ht="62.25" customHeight="1" x14ac:dyDescent="0.2">
      <c r="A5" s="631" t="s">
        <v>73</v>
      </c>
      <c r="B5" s="631"/>
      <c r="C5" s="631"/>
      <c r="D5" s="631"/>
      <c r="E5" s="631"/>
      <c r="F5" s="632"/>
      <c r="G5" s="631"/>
      <c r="H5" s="631"/>
      <c r="I5" s="631"/>
      <c r="J5" s="631"/>
      <c r="K5" s="631"/>
      <c r="L5" s="631"/>
      <c r="M5" s="631"/>
      <c r="N5" s="631"/>
      <c r="O5" s="631"/>
      <c r="P5" s="631"/>
      <c r="Q5" s="631"/>
      <c r="R5" s="631"/>
      <c r="S5" s="631"/>
      <c r="T5" s="631"/>
    </row>
    <row r="6" spans="1:24" ht="30" customHeight="1" x14ac:dyDescent="0.2">
      <c r="A6" s="461" t="s">
        <v>75</v>
      </c>
      <c r="B6" s="461" t="s">
        <v>0</v>
      </c>
      <c r="C6" s="462" t="s">
        <v>33</v>
      </c>
      <c r="D6" s="633" t="s">
        <v>97</v>
      </c>
      <c r="E6" s="633" t="s">
        <v>222</v>
      </c>
      <c r="F6" s="633" t="s">
        <v>146</v>
      </c>
      <c r="G6" s="641"/>
      <c r="H6" s="642"/>
      <c r="I6" s="641"/>
      <c r="J6" s="642"/>
      <c r="K6" s="641"/>
      <c r="L6" s="642"/>
      <c r="M6" s="641"/>
      <c r="N6" s="642"/>
      <c r="O6" s="637" t="s">
        <v>218</v>
      </c>
      <c r="P6" s="638"/>
      <c r="Q6" s="638"/>
      <c r="R6" s="638"/>
      <c r="S6" s="639"/>
      <c r="T6" s="461" t="s">
        <v>408</v>
      </c>
      <c r="U6" s="640" t="s">
        <v>72</v>
      </c>
      <c r="V6" s="636" t="s">
        <v>350</v>
      </c>
      <c r="W6" s="636" t="s">
        <v>406</v>
      </c>
    </row>
    <row r="7" spans="1:24" ht="61.5" customHeight="1" x14ac:dyDescent="0.2">
      <c r="A7" s="461"/>
      <c r="B7" s="461"/>
      <c r="C7" s="462"/>
      <c r="D7" s="634"/>
      <c r="E7" s="634"/>
      <c r="F7" s="634"/>
      <c r="G7" s="66" t="s">
        <v>4</v>
      </c>
      <c r="H7" s="9" t="s">
        <v>44</v>
      </c>
      <c r="I7" s="66" t="s">
        <v>4</v>
      </c>
      <c r="J7" s="9" t="s">
        <v>44</v>
      </c>
      <c r="K7" s="66" t="s">
        <v>4</v>
      </c>
      <c r="L7" s="9" t="s">
        <v>44</v>
      </c>
      <c r="M7" s="66" t="s">
        <v>4</v>
      </c>
      <c r="N7" s="9" t="s">
        <v>44</v>
      </c>
      <c r="O7" s="3" t="s">
        <v>221</v>
      </c>
      <c r="P7" s="3" t="s">
        <v>219</v>
      </c>
      <c r="Q7" s="3" t="s">
        <v>220</v>
      </c>
      <c r="R7" s="3" t="s">
        <v>413</v>
      </c>
      <c r="S7" s="8" t="s">
        <v>414</v>
      </c>
      <c r="T7" s="461"/>
      <c r="U7" s="640"/>
      <c r="V7" s="636"/>
      <c r="W7" s="636"/>
      <c r="X7" s="1" t="s">
        <v>410</v>
      </c>
    </row>
    <row r="8" spans="1:24" s="23" customFormat="1" ht="107.25" customHeight="1" x14ac:dyDescent="0.2">
      <c r="A8" s="48" t="s">
        <v>98</v>
      </c>
      <c r="B8" s="635" t="s">
        <v>1</v>
      </c>
      <c r="C8" s="142" t="s">
        <v>2</v>
      </c>
      <c r="D8" s="142" t="s">
        <v>99</v>
      </c>
      <c r="E8" s="142" t="s">
        <v>80</v>
      </c>
      <c r="F8" s="142" t="s">
        <v>216</v>
      </c>
      <c r="G8" s="67">
        <v>0</v>
      </c>
      <c r="H8" s="29">
        <v>9.7122302158273388E-2</v>
      </c>
      <c r="I8" s="67">
        <v>0</v>
      </c>
      <c r="J8" s="29">
        <v>0.1223021582733813</v>
      </c>
      <c r="K8" s="77">
        <v>0.18</v>
      </c>
      <c r="L8" s="29">
        <v>0.32014388489208634</v>
      </c>
      <c r="M8" s="77">
        <v>0.30380000000000001</v>
      </c>
      <c r="N8" s="29">
        <v>0.32374100719424459</v>
      </c>
      <c r="O8" s="87">
        <v>0.5</v>
      </c>
      <c r="P8" s="88">
        <v>0.15</v>
      </c>
      <c r="Q8" s="89">
        <v>0.32470215827338128</v>
      </c>
      <c r="R8" s="90">
        <f>+N8</f>
        <v>0.32374100719424459</v>
      </c>
      <c r="S8" s="91">
        <f>R8/O8</f>
        <v>0.64748201438848918</v>
      </c>
      <c r="T8" s="81" t="s">
        <v>412</v>
      </c>
      <c r="U8" s="21">
        <f>AVERAGE(S8:S9)</f>
        <v>1.2237410071942447</v>
      </c>
      <c r="V8" s="23" t="s">
        <v>149</v>
      </c>
      <c r="W8" s="23" t="s">
        <v>353</v>
      </c>
      <c r="X8" s="23" t="s">
        <v>411</v>
      </c>
    </row>
    <row r="9" spans="1:24" s="23" customFormat="1" ht="102" customHeight="1" x14ac:dyDescent="0.2">
      <c r="A9" s="48" t="s">
        <v>98</v>
      </c>
      <c r="B9" s="635"/>
      <c r="C9" s="142" t="s">
        <v>3</v>
      </c>
      <c r="D9" s="142" t="s">
        <v>101</v>
      </c>
      <c r="E9" s="32" t="s">
        <v>81</v>
      </c>
      <c r="F9" s="142" t="s">
        <v>216</v>
      </c>
      <c r="G9" s="68">
        <v>0</v>
      </c>
      <c r="H9" s="33">
        <v>0</v>
      </c>
      <c r="I9" s="68">
        <v>8</v>
      </c>
      <c r="J9" s="33">
        <v>8</v>
      </c>
      <c r="K9" s="68">
        <v>8</v>
      </c>
      <c r="L9" s="33">
        <v>8</v>
      </c>
      <c r="M9" s="68">
        <v>9</v>
      </c>
      <c r="N9" s="33">
        <v>9</v>
      </c>
      <c r="O9" s="92">
        <v>5</v>
      </c>
      <c r="P9" s="93" t="s">
        <v>95</v>
      </c>
      <c r="Q9" s="93">
        <v>15</v>
      </c>
      <c r="R9" s="94">
        <v>9</v>
      </c>
      <c r="S9" s="91">
        <f>R9/O9</f>
        <v>1.8</v>
      </c>
      <c r="T9" s="82"/>
      <c r="U9" s="61">
        <v>1.1100000000000001</v>
      </c>
      <c r="V9" s="23" t="s">
        <v>148</v>
      </c>
      <c r="W9" s="23" t="s">
        <v>409</v>
      </c>
      <c r="X9" s="143" t="s">
        <v>415</v>
      </c>
    </row>
    <row r="10" spans="1:24" s="23" customFormat="1" ht="84" customHeight="1" x14ac:dyDescent="0.2">
      <c r="A10" s="48" t="s">
        <v>102</v>
      </c>
      <c r="B10" s="635" t="s">
        <v>51</v>
      </c>
      <c r="C10" s="142" t="s">
        <v>52</v>
      </c>
      <c r="D10" s="142" t="s">
        <v>101</v>
      </c>
      <c r="E10" s="142" t="s">
        <v>80</v>
      </c>
      <c r="F10" s="142" t="s">
        <v>216</v>
      </c>
      <c r="G10" s="68"/>
      <c r="H10" s="24">
        <v>0</v>
      </c>
      <c r="I10" s="74"/>
      <c r="J10" s="24">
        <v>0.12903225806451613</v>
      </c>
      <c r="K10" s="74"/>
      <c r="L10" s="24">
        <v>0.70967741935483875</v>
      </c>
      <c r="M10" s="74"/>
      <c r="N10" s="24">
        <v>0.80645161290322576</v>
      </c>
      <c r="O10" s="95">
        <v>0.4</v>
      </c>
      <c r="P10" s="89">
        <v>0.80645161290322576</v>
      </c>
      <c r="Q10" s="89">
        <v>0.80645161290322576</v>
      </c>
      <c r="R10" s="90">
        <f t="shared" ref="R10:R43" si="0">+N10</f>
        <v>0.80645161290322576</v>
      </c>
      <c r="S10" s="91">
        <f>R10/O10</f>
        <v>2.0161290322580641</v>
      </c>
      <c r="T10" s="82" t="s">
        <v>352</v>
      </c>
      <c r="U10" s="61">
        <v>0.26</v>
      </c>
      <c r="V10" s="23" t="s">
        <v>153</v>
      </c>
      <c r="W10" s="23" t="s">
        <v>403</v>
      </c>
    </row>
    <row r="11" spans="1:24" s="23" customFormat="1" ht="77.25" customHeight="1" x14ac:dyDescent="0.2">
      <c r="A11" s="48" t="s">
        <v>102</v>
      </c>
      <c r="B11" s="635"/>
      <c r="C11" s="142" t="s">
        <v>53</v>
      </c>
      <c r="D11" s="142" t="s">
        <v>101</v>
      </c>
      <c r="E11" s="142" t="s">
        <v>81</v>
      </c>
      <c r="F11" s="142" t="s">
        <v>216</v>
      </c>
      <c r="G11" s="68"/>
      <c r="H11" s="26">
        <v>0</v>
      </c>
      <c r="I11" s="68"/>
      <c r="J11" s="26">
        <v>0</v>
      </c>
      <c r="K11" s="68">
        <v>3</v>
      </c>
      <c r="L11" s="26">
        <v>3</v>
      </c>
      <c r="M11" s="78"/>
      <c r="N11" s="26">
        <v>0</v>
      </c>
      <c r="O11" s="92">
        <v>5</v>
      </c>
      <c r="P11" s="93">
        <v>3</v>
      </c>
      <c r="Q11" s="93">
        <v>3</v>
      </c>
      <c r="R11" s="94">
        <f>+N11+L11+J11</f>
        <v>3</v>
      </c>
      <c r="S11" s="91">
        <f>R11/O11</f>
        <v>0.6</v>
      </c>
      <c r="T11" s="140" t="s">
        <v>407</v>
      </c>
      <c r="U11" s="62">
        <f>AVERAGE(U9:U10)</f>
        <v>0.68500000000000005</v>
      </c>
      <c r="V11" s="23" t="s">
        <v>152</v>
      </c>
      <c r="W11" s="23" t="s">
        <v>404</v>
      </c>
    </row>
    <row r="12" spans="1:24" s="23" customFormat="1" ht="54.75" customHeight="1" x14ac:dyDescent="0.2">
      <c r="A12" s="48" t="s">
        <v>103</v>
      </c>
      <c r="B12" s="142" t="s">
        <v>54</v>
      </c>
      <c r="C12" s="142" t="s">
        <v>34</v>
      </c>
      <c r="D12" s="142" t="s">
        <v>101</v>
      </c>
      <c r="E12" s="142" t="s">
        <v>81</v>
      </c>
      <c r="F12" s="142" t="s">
        <v>216</v>
      </c>
      <c r="G12" s="68">
        <v>0</v>
      </c>
      <c r="H12" s="33">
        <v>0</v>
      </c>
      <c r="I12" s="68">
        <v>0</v>
      </c>
      <c r="J12" s="33">
        <v>0</v>
      </c>
      <c r="K12" s="68">
        <v>1</v>
      </c>
      <c r="L12" s="33">
        <v>1</v>
      </c>
      <c r="M12" s="68">
        <v>1</v>
      </c>
      <c r="N12" s="33">
        <v>1</v>
      </c>
      <c r="O12" s="92">
        <v>2</v>
      </c>
      <c r="P12" s="93">
        <v>1</v>
      </c>
      <c r="Q12" s="93">
        <v>1</v>
      </c>
      <c r="R12" s="94">
        <f>+N12+L12+J12</f>
        <v>2</v>
      </c>
      <c r="S12" s="91">
        <f t="shared" ref="S12:S43" si="1">R12/O12</f>
        <v>1</v>
      </c>
      <c r="T12" s="67"/>
      <c r="U12" s="18">
        <f>AVERAGE(S12)</f>
        <v>1</v>
      </c>
      <c r="V12" s="23" t="s">
        <v>150</v>
      </c>
      <c r="W12" s="23" t="s">
        <v>353</v>
      </c>
    </row>
    <row r="13" spans="1:24" s="23" customFormat="1" ht="57" customHeight="1" x14ac:dyDescent="0.2">
      <c r="A13" s="48" t="s">
        <v>104</v>
      </c>
      <c r="B13" s="142" t="s">
        <v>55</v>
      </c>
      <c r="C13" s="142" t="s">
        <v>6</v>
      </c>
      <c r="D13" s="142" t="s">
        <v>101</v>
      </c>
      <c r="E13" s="142" t="s">
        <v>82</v>
      </c>
      <c r="F13" s="142" t="s">
        <v>216</v>
      </c>
      <c r="G13" s="69">
        <v>0.38700000000000001</v>
      </c>
      <c r="H13" s="28">
        <v>0.38700000000000001</v>
      </c>
      <c r="I13" s="69">
        <v>0.39300000000000002</v>
      </c>
      <c r="J13" s="28">
        <v>0.39300000000000002</v>
      </c>
      <c r="K13" s="69">
        <v>0.42800000000000005</v>
      </c>
      <c r="L13" s="28">
        <v>0.42800000000000005</v>
      </c>
      <c r="M13" s="69">
        <v>0.50700000000000001</v>
      </c>
      <c r="N13" s="28">
        <v>0.50700000000000001</v>
      </c>
      <c r="O13" s="95">
        <v>0.5</v>
      </c>
      <c r="P13" s="89">
        <v>0.50700000000000001</v>
      </c>
      <c r="Q13" s="89">
        <v>0.50700000000000001</v>
      </c>
      <c r="R13" s="90">
        <f t="shared" si="0"/>
        <v>0.50700000000000001</v>
      </c>
      <c r="S13" s="91">
        <f t="shared" si="1"/>
        <v>1.014</v>
      </c>
      <c r="T13" s="67"/>
      <c r="U13" s="18">
        <f>AVERAGE(S13)</f>
        <v>1.014</v>
      </c>
      <c r="V13" s="23" t="s">
        <v>154</v>
      </c>
      <c r="W13" s="23" t="s">
        <v>353</v>
      </c>
    </row>
    <row r="14" spans="1:24" s="23" customFormat="1" ht="53.25" customHeight="1" x14ac:dyDescent="0.2">
      <c r="A14" s="48" t="s">
        <v>105</v>
      </c>
      <c r="B14" s="635" t="s">
        <v>56</v>
      </c>
      <c r="C14" s="142" t="s">
        <v>35</v>
      </c>
      <c r="D14" s="142" t="s">
        <v>101</v>
      </c>
      <c r="E14" s="142" t="s">
        <v>80</v>
      </c>
      <c r="F14" s="142" t="s">
        <v>216</v>
      </c>
      <c r="G14" s="68">
        <v>7</v>
      </c>
      <c r="H14" s="26">
        <v>7</v>
      </c>
      <c r="I14" s="68">
        <v>8</v>
      </c>
      <c r="J14" s="26">
        <v>8</v>
      </c>
      <c r="K14" s="68">
        <v>8</v>
      </c>
      <c r="L14" s="26">
        <v>8</v>
      </c>
      <c r="M14" s="68">
        <v>8</v>
      </c>
      <c r="N14" s="26">
        <v>8</v>
      </c>
      <c r="O14" s="92">
        <v>10</v>
      </c>
      <c r="P14" s="93">
        <v>7</v>
      </c>
      <c r="Q14" s="93">
        <v>8</v>
      </c>
      <c r="R14" s="94">
        <f t="shared" si="0"/>
        <v>8</v>
      </c>
      <c r="S14" s="91">
        <f t="shared" si="1"/>
        <v>0.8</v>
      </c>
      <c r="T14" s="138" t="s">
        <v>342</v>
      </c>
      <c r="U14" s="21">
        <f>AVERAGE(S14:S15)</f>
        <v>0.82307692307692304</v>
      </c>
      <c r="V14" s="23" t="s">
        <v>155</v>
      </c>
      <c r="W14" s="23" t="s">
        <v>339</v>
      </c>
    </row>
    <row r="15" spans="1:24" s="23" customFormat="1" ht="62.25" customHeight="1" x14ac:dyDescent="0.2">
      <c r="A15" s="48" t="s">
        <v>105</v>
      </c>
      <c r="B15" s="635"/>
      <c r="C15" s="142" t="s">
        <v>7</v>
      </c>
      <c r="D15" s="142" t="s">
        <v>101</v>
      </c>
      <c r="E15" s="142" t="s">
        <v>80</v>
      </c>
      <c r="F15" s="142" t="s">
        <v>216</v>
      </c>
      <c r="G15" s="68">
        <v>8</v>
      </c>
      <c r="H15" s="26">
        <v>8</v>
      </c>
      <c r="I15" s="68">
        <v>8</v>
      </c>
      <c r="J15" s="26">
        <v>12</v>
      </c>
      <c r="K15" s="68">
        <v>10</v>
      </c>
      <c r="L15" s="26">
        <v>16</v>
      </c>
      <c r="M15" s="68">
        <v>11</v>
      </c>
      <c r="N15" s="26">
        <v>22</v>
      </c>
      <c r="O15" s="92">
        <v>26</v>
      </c>
      <c r="P15" s="93">
        <v>11</v>
      </c>
      <c r="Q15" s="93">
        <v>11</v>
      </c>
      <c r="R15" s="94">
        <f t="shared" si="0"/>
        <v>22</v>
      </c>
      <c r="S15" s="91">
        <f t="shared" si="1"/>
        <v>0.84615384615384615</v>
      </c>
      <c r="T15" s="138" t="s">
        <v>341</v>
      </c>
      <c r="U15" s="22"/>
      <c r="V15" s="23" t="s">
        <v>155</v>
      </c>
      <c r="W15" s="23" t="s">
        <v>340</v>
      </c>
    </row>
    <row r="16" spans="1:24" s="23" customFormat="1" ht="51.75" customHeight="1" x14ac:dyDescent="0.2">
      <c r="A16" s="48" t="s">
        <v>105</v>
      </c>
      <c r="B16" s="635" t="s">
        <v>27</v>
      </c>
      <c r="C16" s="105" t="s">
        <v>28</v>
      </c>
      <c r="D16" s="142" t="s">
        <v>106</v>
      </c>
      <c r="E16" s="142" t="s">
        <v>80</v>
      </c>
      <c r="F16" s="142" t="s">
        <v>216</v>
      </c>
      <c r="G16" s="72">
        <v>0.19642857142857142</v>
      </c>
      <c r="H16" s="29">
        <v>0.19642857142857142</v>
      </c>
      <c r="I16" s="72">
        <v>0.5178571428571429</v>
      </c>
      <c r="J16" s="29">
        <v>0.5178571428571429</v>
      </c>
      <c r="K16" s="72">
        <v>0.8035714285714286</v>
      </c>
      <c r="L16" s="29">
        <v>0.8035714285714286</v>
      </c>
      <c r="M16" s="72">
        <v>0.9285714285714286</v>
      </c>
      <c r="N16" s="29">
        <v>0.9285714285714286</v>
      </c>
      <c r="O16" s="95">
        <v>0.6</v>
      </c>
      <c r="P16" s="89">
        <v>0.52</v>
      </c>
      <c r="Q16" s="88">
        <v>0.8392857142857143</v>
      </c>
      <c r="R16" s="90">
        <f t="shared" si="0"/>
        <v>0.9285714285714286</v>
      </c>
      <c r="S16" s="91">
        <f t="shared" si="1"/>
        <v>1.5476190476190477</v>
      </c>
      <c r="T16" s="67" t="s">
        <v>354</v>
      </c>
      <c r="U16" s="21">
        <f>AVERAGE(S16:S17)</f>
        <v>1.0238095238095237</v>
      </c>
      <c r="V16" s="23" t="s">
        <v>156</v>
      </c>
      <c r="W16" s="23" t="s">
        <v>356</v>
      </c>
    </row>
    <row r="17" spans="1:24" s="23" customFormat="1" ht="59.25" customHeight="1" x14ac:dyDescent="0.2">
      <c r="A17" s="48" t="s">
        <v>105</v>
      </c>
      <c r="B17" s="635"/>
      <c r="C17" s="105" t="s">
        <v>57</v>
      </c>
      <c r="D17" s="142" t="s">
        <v>101</v>
      </c>
      <c r="E17" s="142" t="s">
        <v>80</v>
      </c>
      <c r="F17" s="142" t="s">
        <v>216</v>
      </c>
      <c r="G17" s="69">
        <v>0</v>
      </c>
      <c r="H17" s="28">
        <v>0</v>
      </c>
      <c r="I17" s="69">
        <v>0</v>
      </c>
      <c r="J17" s="28">
        <v>0</v>
      </c>
      <c r="K17" s="69">
        <v>0.35</v>
      </c>
      <c r="L17" s="28">
        <v>0.35</v>
      </c>
      <c r="M17" s="69">
        <v>0.5</v>
      </c>
      <c r="N17" s="28">
        <v>0.5</v>
      </c>
      <c r="O17" s="95">
        <v>1</v>
      </c>
      <c r="P17" s="89">
        <v>0.35</v>
      </c>
      <c r="Q17" s="89">
        <v>0.35</v>
      </c>
      <c r="R17" s="90">
        <f t="shared" si="0"/>
        <v>0.5</v>
      </c>
      <c r="S17" s="91">
        <f t="shared" si="1"/>
        <v>0.5</v>
      </c>
      <c r="T17" s="68" t="s">
        <v>355</v>
      </c>
      <c r="U17" s="22"/>
      <c r="V17" s="23" t="s">
        <v>157</v>
      </c>
      <c r="W17" s="23" t="s">
        <v>357</v>
      </c>
    </row>
    <row r="18" spans="1:24" s="23" customFormat="1" ht="144" customHeight="1" x14ac:dyDescent="0.2">
      <c r="A18" s="48" t="s">
        <v>98</v>
      </c>
      <c r="B18" s="635" t="s">
        <v>8</v>
      </c>
      <c r="C18" s="142" t="s">
        <v>36</v>
      </c>
      <c r="D18" s="142" t="s">
        <v>101</v>
      </c>
      <c r="E18" s="142" t="s">
        <v>80</v>
      </c>
      <c r="F18" s="142" t="s">
        <v>215</v>
      </c>
      <c r="G18" s="70">
        <v>0</v>
      </c>
      <c r="H18" s="63">
        <v>0</v>
      </c>
      <c r="I18" s="73">
        <v>0.53</v>
      </c>
      <c r="J18" s="63">
        <v>0.53</v>
      </c>
      <c r="K18" s="73">
        <v>0.878</v>
      </c>
      <c r="L18" s="63">
        <v>0.878</v>
      </c>
      <c r="M18" s="69">
        <v>1</v>
      </c>
      <c r="N18" s="28">
        <v>1</v>
      </c>
      <c r="O18" s="95">
        <v>1</v>
      </c>
      <c r="P18" s="89" t="s">
        <v>5</v>
      </c>
      <c r="Q18" s="89">
        <v>0.745</v>
      </c>
      <c r="R18" s="90">
        <f t="shared" si="0"/>
        <v>1</v>
      </c>
      <c r="S18" s="91">
        <f t="shared" si="1"/>
        <v>1</v>
      </c>
      <c r="T18" s="81"/>
      <c r="U18" s="21">
        <f>AVERAGE(S18:S21)</f>
        <v>1.0018083333333332</v>
      </c>
      <c r="V18" s="23" t="s">
        <v>158</v>
      </c>
      <c r="W18" s="23" t="s">
        <v>353</v>
      </c>
      <c r="X18" s="23" t="s">
        <v>416</v>
      </c>
    </row>
    <row r="19" spans="1:24" s="23" customFormat="1" ht="69" customHeight="1" x14ac:dyDescent="0.2">
      <c r="A19" s="48" t="s">
        <v>98</v>
      </c>
      <c r="B19" s="635"/>
      <c r="C19" s="142" t="s">
        <v>9</v>
      </c>
      <c r="D19" s="142" t="s">
        <v>99</v>
      </c>
      <c r="E19" s="142" t="s">
        <v>80</v>
      </c>
      <c r="F19" s="142" t="s">
        <v>215</v>
      </c>
      <c r="G19" s="71">
        <v>0</v>
      </c>
      <c r="H19" s="34">
        <v>0</v>
      </c>
      <c r="I19" s="71">
        <v>4</v>
      </c>
      <c r="J19" s="34">
        <v>4</v>
      </c>
      <c r="K19" s="71">
        <v>6</v>
      </c>
      <c r="L19" s="34">
        <v>6</v>
      </c>
      <c r="M19" s="71">
        <v>12</v>
      </c>
      <c r="N19" s="34">
        <v>12</v>
      </c>
      <c r="O19" s="144">
        <v>9</v>
      </c>
      <c r="P19" s="89" t="s">
        <v>5</v>
      </c>
      <c r="Q19" s="89">
        <v>0.80361099999999996</v>
      </c>
      <c r="R19" s="94">
        <f t="shared" si="0"/>
        <v>12</v>
      </c>
      <c r="S19" s="91">
        <f t="shared" si="1"/>
        <v>1.3333333333333333</v>
      </c>
      <c r="T19" s="84"/>
      <c r="U19" s="59"/>
      <c r="V19" s="23" t="s">
        <v>159</v>
      </c>
      <c r="W19" s="23" t="s">
        <v>353</v>
      </c>
      <c r="X19" s="23" t="s">
        <v>417</v>
      </c>
    </row>
    <row r="20" spans="1:24" s="23" customFormat="1" ht="51.75" customHeight="1" x14ac:dyDescent="0.2">
      <c r="A20" s="48" t="s">
        <v>98</v>
      </c>
      <c r="B20" s="635"/>
      <c r="C20" s="142" t="s">
        <v>58</v>
      </c>
      <c r="D20" s="142" t="s">
        <v>101</v>
      </c>
      <c r="E20" s="142" t="s">
        <v>80</v>
      </c>
      <c r="F20" s="86" t="s">
        <v>216</v>
      </c>
      <c r="G20" s="69">
        <v>0</v>
      </c>
      <c r="H20" s="28">
        <v>0</v>
      </c>
      <c r="I20" s="69">
        <v>0.54</v>
      </c>
      <c r="J20" s="28">
        <v>0.54</v>
      </c>
      <c r="K20" s="69">
        <v>0.77</v>
      </c>
      <c r="L20" s="28">
        <v>0.77</v>
      </c>
      <c r="M20" s="69">
        <v>0.97389999999999999</v>
      </c>
      <c r="N20" s="28">
        <v>0.97389999999999999</v>
      </c>
      <c r="O20" s="95">
        <v>1</v>
      </c>
      <c r="P20" s="89">
        <v>0.65</v>
      </c>
      <c r="Q20" s="89">
        <v>0.79</v>
      </c>
      <c r="R20" s="90">
        <f t="shared" si="0"/>
        <v>0.97389999999999999</v>
      </c>
      <c r="S20" s="91">
        <f t="shared" si="1"/>
        <v>0.97389999999999999</v>
      </c>
      <c r="T20" s="82"/>
      <c r="U20" s="61"/>
      <c r="V20" s="80" t="s">
        <v>160</v>
      </c>
      <c r="W20" s="23" t="s">
        <v>353</v>
      </c>
      <c r="X20" s="23" t="s">
        <v>418</v>
      </c>
    </row>
    <row r="21" spans="1:24" s="23" customFormat="1" ht="55.5" customHeight="1" x14ac:dyDescent="0.2">
      <c r="A21" s="48" t="s">
        <v>98</v>
      </c>
      <c r="B21" s="635"/>
      <c r="C21" s="142" t="s">
        <v>59</v>
      </c>
      <c r="D21" s="142" t="s">
        <v>101</v>
      </c>
      <c r="E21" s="142" t="s">
        <v>80</v>
      </c>
      <c r="F21" s="142" t="s">
        <v>216</v>
      </c>
      <c r="G21" s="69">
        <v>0</v>
      </c>
      <c r="H21" s="28">
        <v>0</v>
      </c>
      <c r="I21" s="69">
        <v>0.3</v>
      </c>
      <c r="J21" s="28">
        <v>0.3</v>
      </c>
      <c r="K21" s="69">
        <v>0.7</v>
      </c>
      <c r="L21" s="28">
        <v>0.7</v>
      </c>
      <c r="M21" s="69">
        <v>0.7</v>
      </c>
      <c r="N21" s="28">
        <v>0.7</v>
      </c>
      <c r="O21" s="95">
        <v>1</v>
      </c>
      <c r="P21" s="89">
        <v>0.7</v>
      </c>
      <c r="Q21" s="89">
        <v>0.7</v>
      </c>
      <c r="R21" s="90">
        <f t="shared" si="0"/>
        <v>0.7</v>
      </c>
      <c r="S21" s="91">
        <f t="shared" si="1"/>
        <v>0.7</v>
      </c>
      <c r="T21" s="141" t="s">
        <v>77</v>
      </c>
      <c r="U21" s="61"/>
      <c r="V21" s="23" t="s">
        <v>161</v>
      </c>
      <c r="W21" s="23" t="s">
        <v>405</v>
      </c>
    </row>
    <row r="22" spans="1:24" s="23" customFormat="1" ht="53.25" customHeight="1" x14ac:dyDescent="0.2">
      <c r="A22" s="48" t="s">
        <v>105</v>
      </c>
      <c r="B22" s="142" t="s">
        <v>10</v>
      </c>
      <c r="C22" s="105" t="s">
        <v>11</v>
      </c>
      <c r="D22" s="142" t="s">
        <v>101</v>
      </c>
      <c r="E22" s="142" t="s">
        <v>80</v>
      </c>
      <c r="F22" s="142" t="s">
        <v>215</v>
      </c>
      <c r="G22" s="69">
        <v>0</v>
      </c>
      <c r="H22" s="28">
        <v>0</v>
      </c>
      <c r="I22" s="69">
        <v>0</v>
      </c>
      <c r="J22" s="28">
        <v>0</v>
      </c>
      <c r="K22" s="69">
        <v>0.66</v>
      </c>
      <c r="L22" s="110">
        <v>0.66</v>
      </c>
      <c r="M22" s="69">
        <v>0.69</v>
      </c>
      <c r="N22" s="63">
        <v>0.69</v>
      </c>
      <c r="O22" s="95">
        <v>0.5</v>
      </c>
      <c r="P22" s="89">
        <v>0.66</v>
      </c>
      <c r="Q22" s="89">
        <v>0.6607142857142857</v>
      </c>
      <c r="R22" s="90">
        <f t="shared" si="0"/>
        <v>0.69</v>
      </c>
      <c r="S22" s="91">
        <f t="shared" si="1"/>
        <v>1.38</v>
      </c>
      <c r="T22" s="67" t="s">
        <v>230</v>
      </c>
      <c r="U22" s="18">
        <f>AVERAGE(S22)</f>
        <v>1.38</v>
      </c>
      <c r="V22" s="23" t="s">
        <v>162</v>
      </c>
      <c r="W22" s="23" t="s">
        <v>229</v>
      </c>
    </row>
    <row r="23" spans="1:24" s="23" customFormat="1" ht="64.5" customHeight="1" x14ac:dyDescent="0.2">
      <c r="A23" s="48" t="s">
        <v>98</v>
      </c>
      <c r="B23" s="142" t="s">
        <v>37</v>
      </c>
      <c r="C23" s="142" t="s">
        <v>38</v>
      </c>
      <c r="D23" s="142" t="s">
        <v>107</v>
      </c>
      <c r="E23" s="142" t="s">
        <v>80</v>
      </c>
      <c r="F23" s="142" t="s">
        <v>216</v>
      </c>
      <c r="G23" s="69">
        <v>0.33</v>
      </c>
      <c r="H23" s="28">
        <v>0.33</v>
      </c>
      <c r="I23" s="69">
        <v>0.33</v>
      </c>
      <c r="J23" s="28">
        <v>0.33</v>
      </c>
      <c r="K23" s="69">
        <v>0.33</v>
      </c>
      <c r="L23" s="28">
        <v>0.33</v>
      </c>
      <c r="M23" s="69">
        <v>0.33</v>
      </c>
      <c r="N23" s="28">
        <v>0.33</v>
      </c>
      <c r="O23" s="95">
        <v>0.5</v>
      </c>
      <c r="P23" s="89" t="s">
        <v>96</v>
      </c>
      <c r="Q23" s="88">
        <v>0.4</v>
      </c>
      <c r="R23" s="90">
        <f t="shared" si="0"/>
        <v>0.33</v>
      </c>
      <c r="S23" s="91">
        <f t="shared" si="1"/>
        <v>0.66</v>
      </c>
      <c r="T23" s="83"/>
      <c r="U23" s="62">
        <f>AVERAGE(U20:U22)</f>
        <v>1.38</v>
      </c>
      <c r="V23" s="23" t="s">
        <v>159</v>
      </c>
      <c r="W23" s="23" t="s">
        <v>353</v>
      </c>
    </row>
    <row r="24" spans="1:24" s="23" customFormat="1" ht="69" customHeight="1" x14ac:dyDescent="0.2">
      <c r="A24" s="48" t="s">
        <v>98</v>
      </c>
      <c r="B24" s="142" t="s">
        <v>60</v>
      </c>
      <c r="C24" s="142" t="s">
        <v>61</v>
      </c>
      <c r="D24" s="142" t="s">
        <v>107</v>
      </c>
      <c r="E24" s="142" t="s">
        <v>80</v>
      </c>
      <c r="F24" s="142" t="s">
        <v>215</v>
      </c>
      <c r="G24" s="69">
        <v>0.55000000000000004</v>
      </c>
      <c r="H24" s="28">
        <v>0.55000000000000004</v>
      </c>
      <c r="I24" s="75">
        <v>0.57999999999999996</v>
      </c>
      <c r="J24" s="28">
        <v>0.57999999999999996</v>
      </c>
      <c r="K24" s="75">
        <v>0.57999999999999996</v>
      </c>
      <c r="L24" s="28">
        <v>0.57999999999999996</v>
      </c>
      <c r="M24" s="69">
        <v>0.5958</v>
      </c>
      <c r="N24" s="28">
        <v>0.5958</v>
      </c>
      <c r="O24" s="95">
        <v>0.85</v>
      </c>
      <c r="P24" s="96">
        <v>0.57916666666666672</v>
      </c>
      <c r="Q24" s="96">
        <v>0.58333333333333337</v>
      </c>
      <c r="R24" s="90">
        <f t="shared" si="0"/>
        <v>0.5958</v>
      </c>
      <c r="S24" s="91">
        <f t="shared" si="1"/>
        <v>0.70094117647058829</v>
      </c>
      <c r="T24" s="81"/>
      <c r="U24" s="21">
        <f>AVERAGE(S24:S24)</f>
        <v>0.70094117647058829</v>
      </c>
      <c r="V24" s="23" t="s">
        <v>159</v>
      </c>
      <c r="W24" s="23" t="s">
        <v>353</v>
      </c>
    </row>
    <row r="25" spans="1:24" s="23" customFormat="1" ht="66" customHeight="1" x14ac:dyDescent="0.2">
      <c r="A25" s="48" t="s">
        <v>105</v>
      </c>
      <c r="B25" s="142" t="s">
        <v>62</v>
      </c>
      <c r="C25" s="105" t="s">
        <v>63</v>
      </c>
      <c r="D25" s="142" t="s">
        <v>101</v>
      </c>
      <c r="E25" s="142" t="s">
        <v>80</v>
      </c>
      <c r="F25" s="142" t="s">
        <v>216</v>
      </c>
      <c r="G25" s="69">
        <v>0</v>
      </c>
      <c r="H25" s="28">
        <v>0</v>
      </c>
      <c r="I25" s="69">
        <v>0</v>
      </c>
      <c r="J25" s="28">
        <v>0</v>
      </c>
      <c r="K25" s="69">
        <v>0</v>
      </c>
      <c r="L25" s="28">
        <v>0</v>
      </c>
      <c r="M25" s="69">
        <v>0.18</v>
      </c>
      <c r="N25" s="28">
        <v>0.18</v>
      </c>
      <c r="O25" s="95">
        <v>1</v>
      </c>
      <c r="P25" s="97">
        <v>0.47</v>
      </c>
      <c r="Q25" s="93">
        <v>1</v>
      </c>
      <c r="R25" s="90">
        <f t="shared" si="0"/>
        <v>0.18</v>
      </c>
      <c r="S25" s="91">
        <f t="shared" si="1"/>
        <v>0.18</v>
      </c>
      <c r="T25" s="81" t="s">
        <v>78</v>
      </c>
      <c r="U25" s="21">
        <f>AVERAGE(S25:S25)</f>
        <v>0.18</v>
      </c>
      <c r="V25" s="23" t="s">
        <v>163</v>
      </c>
      <c r="W25" s="23" t="s">
        <v>232</v>
      </c>
    </row>
    <row r="26" spans="1:24" s="23" customFormat="1" ht="57" customHeight="1" x14ac:dyDescent="0.2">
      <c r="A26" s="48" t="s">
        <v>105</v>
      </c>
      <c r="B26" s="142" t="s">
        <v>12</v>
      </c>
      <c r="C26" s="142" t="s">
        <v>13</v>
      </c>
      <c r="D26" s="142" t="s">
        <v>101</v>
      </c>
      <c r="E26" s="142" t="s">
        <v>80</v>
      </c>
      <c r="F26" s="142" t="s">
        <v>215</v>
      </c>
      <c r="G26" s="72">
        <v>2.0999999999999999E-3</v>
      </c>
      <c r="H26" s="64">
        <v>2.14047619047619E-3</v>
      </c>
      <c r="I26" s="76">
        <v>1.9900000000000001E-2</v>
      </c>
      <c r="J26" s="64">
        <v>1.995071693121693E-2</v>
      </c>
      <c r="K26" s="76">
        <v>3.3099999999999997E-2</v>
      </c>
      <c r="L26" s="64">
        <v>3.1614605820105821E-2</v>
      </c>
      <c r="M26" s="79">
        <v>0.24229999999999999</v>
      </c>
      <c r="N26" s="64">
        <v>0.63391669576719578</v>
      </c>
      <c r="O26" s="95">
        <v>0.25</v>
      </c>
      <c r="P26" s="98">
        <v>0.23951058483437615</v>
      </c>
      <c r="Q26" s="98">
        <v>0.24233034656084657</v>
      </c>
      <c r="R26" s="90">
        <f t="shared" si="0"/>
        <v>0.63391669576719578</v>
      </c>
      <c r="S26" s="91">
        <f t="shared" si="1"/>
        <v>2.5356667830687831</v>
      </c>
      <c r="T26" s="81"/>
      <c r="U26" s="21">
        <f>AVERAGE(S26:S26)</f>
        <v>2.5356667830687831</v>
      </c>
      <c r="V26" s="23" t="s">
        <v>164</v>
      </c>
      <c r="W26" s="23" t="s">
        <v>353</v>
      </c>
    </row>
    <row r="27" spans="1:24" s="23" customFormat="1" ht="59.25" customHeight="1" x14ac:dyDescent="0.2">
      <c r="A27" s="48" t="s">
        <v>105</v>
      </c>
      <c r="B27" s="635" t="s">
        <v>15</v>
      </c>
      <c r="C27" s="105" t="s">
        <v>16</v>
      </c>
      <c r="D27" s="142" t="s">
        <v>101</v>
      </c>
      <c r="E27" s="142" t="s">
        <v>81</v>
      </c>
      <c r="F27" s="142" t="s">
        <v>216</v>
      </c>
      <c r="G27" s="69">
        <v>0</v>
      </c>
      <c r="H27" s="27">
        <v>0</v>
      </c>
      <c r="I27" s="69">
        <v>0</v>
      </c>
      <c r="J27" s="27">
        <v>0</v>
      </c>
      <c r="K27" s="69">
        <v>0</v>
      </c>
      <c r="L27" s="27">
        <v>0</v>
      </c>
      <c r="M27" s="69">
        <v>0.7</v>
      </c>
      <c r="N27" s="27">
        <v>0.7</v>
      </c>
      <c r="O27" s="87">
        <v>1</v>
      </c>
      <c r="P27" s="88">
        <v>0.7</v>
      </c>
      <c r="Q27" s="89">
        <v>1</v>
      </c>
      <c r="R27" s="99">
        <f>+N27+L27+J27</f>
        <v>0.7</v>
      </c>
      <c r="S27" s="91">
        <f t="shared" si="1"/>
        <v>0.7</v>
      </c>
      <c r="T27" s="81" t="s">
        <v>79</v>
      </c>
      <c r="U27" s="21">
        <f>AVERAGE(S27:S29)</f>
        <v>0.23333333333333331</v>
      </c>
      <c r="V27" s="23" t="s">
        <v>165</v>
      </c>
      <c r="W27" s="23" t="s">
        <v>231</v>
      </c>
    </row>
    <row r="28" spans="1:24" s="23" customFormat="1" ht="69.75" customHeight="1" x14ac:dyDescent="0.2">
      <c r="A28" s="48" t="s">
        <v>105</v>
      </c>
      <c r="B28" s="635"/>
      <c r="C28" s="105" t="s">
        <v>17</v>
      </c>
      <c r="D28" s="142" t="s">
        <v>101</v>
      </c>
      <c r="E28" s="142" t="s">
        <v>80</v>
      </c>
      <c r="F28" s="142" t="s">
        <v>216</v>
      </c>
      <c r="G28" s="69">
        <v>0.09</v>
      </c>
      <c r="H28" s="29">
        <v>0</v>
      </c>
      <c r="I28" s="69">
        <v>0</v>
      </c>
      <c r="J28" s="29">
        <v>0</v>
      </c>
      <c r="K28" s="69">
        <v>0</v>
      </c>
      <c r="L28" s="29">
        <v>0</v>
      </c>
      <c r="M28" s="69">
        <v>0</v>
      </c>
      <c r="N28" s="29">
        <v>0</v>
      </c>
      <c r="O28" s="95">
        <v>0.45</v>
      </c>
      <c r="P28" s="89">
        <v>0.05</v>
      </c>
      <c r="Q28" s="89">
        <v>0.10526315789473684</v>
      </c>
      <c r="R28" s="90">
        <f t="shared" si="0"/>
        <v>0</v>
      </c>
      <c r="S28" s="91">
        <f t="shared" si="1"/>
        <v>0</v>
      </c>
      <c r="T28" s="85" t="s">
        <v>343</v>
      </c>
      <c r="U28" s="20"/>
      <c r="V28" s="23" t="s">
        <v>167</v>
      </c>
      <c r="W28" s="23" t="s">
        <v>353</v>
      </c>
    </row>
    <row r="29" spans="1:24" s="23" customFormat="1" ht="121.5" customHeight="1" x14ac:dyDescent="0.2">
      <c r="A29" s="48" t="s">
        <v>105</v>
      </c>
      <c r="B29" s="635"/>
      <c r="C29" s="105" t="s">
        <v>18</v>
      </c>
      <c r="D29" s="142" t="s">
        <v>101</v>
      </c>
      <c r="E29" s="142" t="s">
        <v>80</v>
      </c>
      <c r="F29" s="142" t="s">
        <v>216</v>
      </c>
      <c r="G29" s="69">
        <v>0</v>
      </c>
      <c r="H29" s="29">
        <v>0</v>
      </c>
      <c r="I29" s="69">
        <v>0</v>
      </c>
      <c r="J29" s="29">
        <v>0</v>
      </c>
      <c r="K29" s="69">
        <v>0</v>
      </c>
      <c r="L29" s="29">
        <v>0</v>
      </c>
      <c r="M29" s="69">
        <v>0</v>
      </c>
      <c r="N29" s="29">
        <v>0</v>
      </c>
      <c r="O29" s="95">
        <v>1</v>
      </c>
      <c r="P29" s="89">
        <v>0.56999999999999995</v>
      </c>
      <c r="Q29" s="89">
        <v>0.7678571428571429</v>
      </c>
      <c r="R29" s="90">
        <f>+N29</f>
        <v>0</v>
      </c>
      <c r="S29" s="91">
        <f t="shared" si="1"/>
        <v>0</v>
      </c>
      <c r="T29" s="85" t="s">
        <v>344</v>
      </c>
      <c r="U29" s="20"/>
      <c r="V29" s="23" t="s">
        <v>166</v>
      </c>
      <c r="W29" s="23" t="s">
        <v>353</v>
      </c>
    </row>
    <row r="30" spans="1:24" s="23" customFormat="1" ht="45" customHeight="1" x14ac:dyDescent="0.2">
      <c r="A30" s="48" t="s">
        <v>105</v>
      </c>
      <c r="B30" s="19" t="s">
        <v>19</v>
      </c>
      <c r="C30" s="105" t="s">
        <v>31</v>
      </c>
      <c r="D30" s="142" t="s">
        <v>99</v>
      </c>
      <c r="E30" s="142" t="s">
        <v>80</v>
      </c>
      <c r="F30" s="142" t="s">
        <v>217</v>
      </c>
      <c r="G30" s="69">
        <v>0</v>
      </c>
      <c r="H30" s="27">
        <v>0</v>
      </c>
      <c r="I30" s="67">
        <v>0</v>
      </c>
      <c r="J30" s="27">
        <v>0</v>
      </c>
      <c r="K30" s="67">
        <v>0</v>
      </c>
      <c r="L30" s="27">
        <v>0</v>
      </c>
      <c r="M30" s="67">
        <v>0</v>
      </c>
      <c r="N30" s="27">
        <v>0</v>
      </c>
      <c r="O30" s="95">
        <v>0.1</v>
      </c>
      <c r="P30" s="89">
        <v>0</v>
      </c>
      <c r="Q30" s="89">
        <v>0</v>
      </c>
      <c r="R30" s="90">
        <f t="shared" si="0"/>
        <v>0</v>
      </c>
      <c r="S30" s="91">
        <f t="shared" si="1"/>
        <v>0</v>
      </c>
      <c r="T30" s="81" t="s">
        <v>335</v>
      </c>
      <c r="U30" s="21">
        <v>0.5</v>
      </c>
      <c r="V30" s="23" t="s">
        <v>168</v>
      </c>
      <c r="W30" s="23" t="s">
        <v>336</v>
      </c>
    </row>
    <row r="31" spans="1:24" s="23" customFormat="1" ht="57.75" customHeight="1" x14ac:dyDescent="0.2">
      <c r="A31" s="48" t="s">
        <v>105</v>
      </c>
      <c r="B31" s="19" t="s">
        <v>19</v>
      </c>
      <c r="C31" s="105" t="s">
        <v>30</v>
      </c>
      <c r="D31" s="142" t="s">
        <v>101</v>
      </c>
      <c r="E31" s="142" t="s">
        <v>80</v>
      </c>
      <c r="F31" s="142" t="s">
        <v>215</v>
      </c>
      <c r="G31" s="69">
        <v>0</v>
      </c>
      <c r="H31" s="27">
        <v>0</v>
      </c>
      <c r="I31" s="69">
        <v>0</v>
      </c>
      <c r="J31" s="27">
        <v>0</v>
      </c>
      <c r="K31" s="69">
        <v>0</v>
      </c>
      <c r="L31" s="27">
        <v>0</v>
      </c>
      <c r="M31" s="69">
        <v>0.3</v>
      </c>
      <c r="N31" s="27">
        <v>0.3</v>
      </c>
      <c r="O31" s="95">
        <v>0.4</v>
      </c>
      <c r="P31" s="89">
        <v>0</v>
      </c>
      <c r="Q31" s="89">
        <v>0</v>
      </c>
      <c r="R31" s="90">
        <f t="shared" si="0"/>
        <v>0.3</v>
      </c>
      <c r="S31" s="91">
        <f t="shared" si="1"/>
        <v>0.74999999999999989</v>
      </c>
      <c r="T31" s="67" t="s">
        <v>228</v>
      </c>
      <c r="U31" s="21">
        <f>AVERAGE(S31:S32)</f>
        <v>1.625</v>
      </c>
      <c r="V31" s="23" t="s">
        <v>169</v>
      </c>
      <c r="W31" s="23" t="s">
        <v>345</v>
      </c>
    </row>
    <row r="32" spans="1:24" s="23" customFormat="1" ht="53.25" customHeight="1" x14ac:dyDescent="0.2">
      <c r="A32" s="48" t="s">
        <v>105</v>
      </c>
      <c r="B32" s="20"/>
      <c r="C32" s="105" t="s">
        <v>20</v>
      </c>
      <c r="D32" s="142" t="s">
        <v>101</v>
      </c>
      <c r="E32" s="142" t="s">
        <v>80</v>
      </c>
      <c r="F32" s="142" t="s">
        <v>216</v>
      </c>
      <c r="G32" s="69">
        <v>0</v>
      </c>
      <c r="H32" s="27">
        <v>0</v>
      </c>
      <c r="I32" s="69">
        <v>1</v>
      </c>
      <c r="J32" s="27">
        <v>1</v>
      </c>
      <c r="K32" s="69">
        <v>1</v>
      </c>
      <c r="L32" s="27">
        <v>1</v>
      </c>
      <c r="M32" s="69">
        <v>1</v>
      </c>
      <c r="N32" s="27">
        <v>1</v>
      </c>
      <c r="O32" s="95">
        <v>0.4</v>
      </c>
      <c r="P32" s="89" t="s">
        <v>5</v>
      </c>
      <c r="Q32" s="89">
        <v>1</v>
      </c>
      <c r="R32" s="90">
        <f t="shared" si="0"/>
        <v>1</v>
      </c>
      <c r="S32" s="91">
        <f t="shared" si="1"/>
        <v>2.5</v>
      </c>
      <c r="T32" s="81" t="s">
        <v>227</v>
      </c>
      <c r="U32" s="20"/>
      <c r="V32" s="23" t="s">
        <v>169</v>
      </c>
      <c r="W32" s="23" t="s">
        <v>346</v>
      </c>
    </row>
    <row r="33" spans="1:23" s="23" customFormat="1" ht="129" customHeight="1" x14ac:dyDescent="0.2">
      <c r="A33" s="48" t="s">
        <v>108</v>
      </c>
      <c r="B33" s="142" t="s">
        <v>39</v>
      </c>
      <c r="C33" s="105" t="s">
        <v>40</v>
      </c>
      <c r="D33" s="142" t="s">
        <v>101</v>
      </c>
      <c r="E33" s="142" t="s">
        <v>80</v>
      </c>
      <c r="F33" s="142" t="s">
        <v>215</v>
      </c>
      <c r="G33" s="67">
        <v>0</v>
      </c>
      <c r="H33" s="27">
        <v>0</v>
      </c>
      <c r="I33" s="67">
        <v>0</v>
      </c>
      <c r="J33" s="27">
        <v>0</v>
      </c>
      <c r="K33" s="67">
        <v>0</v>
      </c>
      <c r="L33" s="27">
        <v>0</v>
      </c>
      <c r="M33" s="137">
        <v>0</v>
      </c>
      <c r="N33" s="27">
        <v>0</v>
      </c>
      <c r="O33" s="95">
        <v>0.2</v>
      </c>
      <c r="P33" s="89" t="s">
        <v>5</v>
      </c>
      <c r="Q33" s="88">
        <v>8.3333333333333329E-2</v>
      </c>
      <c r="R33" s="90">
        <f t="shared" si="0"/>
        <v>0</v>
      </c>
      <c r="S33" s="91">
        <f t="shared" si="1"/>
        <v>0</v>
      </c>
      <c r="T33" s="67" t="s">
        <v>337</v>
      </c>
      <c r="U33" s="18">
        <f>AVERAGE(S33)</f>
        <v>0</v>
      </c>
      <c r="V33" s="23" t="s">
        <v>170</v>
      </c>
      <c r="W33" s="23" t="s">
        <v>353</v>
      </c>
    </row>
    <row r="34" spans="1:23" s="23" customFormat="1" ht="55.5" customHeight="1" x14ac:dyDescent="0.2">
      <c r="A34" s="48" t="s">
        <v>105</v>
      </c>
      <c r="B34" s="142" t="s">
        <v>21</v>
      </c>
      <c r="C34" s="105" t="s">
        <v>83</v>
      </c>
      <c r="D34" s="142" t="s">
        <v>101</v>
      </c>
      <c r="E34" s="142" t="s">
        <v>84</v>
      </c>
      <c r="F34" s="142" t="s">
        <v>216</v>
      </c>
      <c r="G34" s="69">
        <v>0</v>
      </c>
      <c r="H34" s="27">
        <v>0</v>
      </c>
      <c r="I34" s="69">
        <v>0</v>
      </c>
      <c r="J34" s="27">
        <v>0</v>
      </c>
      <c r="K34" s="69">
        <v>0</v>
      </c>
      <c r="L34" s="27">
        <v>0</v>
      </c>
      <c r="M34" s="69">
        <v>0.47</v>
      </c>
      <c r="N34" s="27">
        <v>0.47</v>
      </c>
      <c r="O34" s="95">
        <v>1</v>
      </c>
      <c r="P34" s="89">
        <v>0.2</v>
      </c>
      <c r="Q34" s="89">
        <v>0.2</v>
      </c>
      <c r="R34" s="90">
        <f t="shared" si="0"/>
        <v>0.47</v>
      </c>
      <c r="S34" s="91">
        <f t="shared" si="1"/>
        <v>0.47</v>
      </c>
      <c r="T34" s="67" t="s">
        <v>347</v>
      </c>
      <c r="U34" s="18">
        <f>AVERAGE(S34)</f>
        <v>0.47</v>
      </c>
      <c r="V34" s="23" t="s">
        <v>168</v>
      </c>
      <c r="W34" s="23" t="s">
        <v>348</v>
      </c>
    </row>
    <row r="35" spans="1:23" s="23" customFormat="1" ht="84.75" customHeight="1" x14ac:dyDescent="0.2">
      <c r="A35" s="48" t="s">
        <v>109</v>
      </c>
      <c r="B35" s="635" t="s">
        <v>29</v>
      </c>
      <c r="C35" s="105" t="s">
        <v>64</v>
      </c>
      <c r="D35" s="142" t="s">
        <v>101</v>
      </c>
      <c r="E35" s="142" t="s">
        <v>80</v>
      </c>
      <c r="F35" s="142" t="s">
        <v>215</v>
      </c>
      <c r="G35" s="69">
        <v>0.7</v>
      </c>
      <c r="H35" s="27">
        <v>0.7</v>
      </c>
      <c r="I35" s="69">
        <v>0.73576923076923073</v>
      </c>
      <c r="J35" s="27">
        <v>0.73576923076923073</v>
      </c>
      <c r="K35" s="69">
        <v>0.73576923076923073</v>
      </c>
      <c r="L35" s="27">
        <v>0.73576923076923073</v>
      </c>
      <c r="M35" s="69">
        <v>0.74015384615384616</v>
      </c>
      <c r="N35" s="27">
        <v>0.74015384615384616</v>
      </c>
      <c r="O35" s="95">
        <v>1</v>
      </c>
      <c r="P35" s="89"/>
      <c r="Q35" s="89">
        <v>0.82115384615384612</v>
      </c>
      <c r="R35" s="90">
        <f>+N35</f>
        <v>0.74015384615384616</v>
      </c>
      <c r="S35" s="91">
        <f t="shared" si="1"/>
        <v>0.74015384615384616</v>
      </c>
      <c r="T35" s="109" t="s">
        <v>226</v>
      </c>
      <c r="U35" s="21">
        <f>AVERAGE(S35:S37)</f>
        <v>0.81590370310064708</v>
      </c>
      <c r="V35" s="23" t="s">
        <v>171</v>
      </c>
      <c r="W35" s="23" t="s">
        <v>346</v>
      </c>
    </row>
    <row r="36" spans="1:23" s="23" customFormat="1" ht="83.25" customHeight="1" x14ac:dyDescent="0.2">
      <c r="A36" s="48" t="s">
        <v>109</v>
      </c>
      <c r="B36" s="635"/>
      <c r="C36" s="105" t="s">
        <v>65</v>
      </c>
      <c r="D36" s="142" t="s">
        <v>101</v>
      </c>
      <c r="E36" s="142" t="s">
        <v>82</v>
      </c>
      <c r="F36" s="86" t="s">
        <v>223</v>
      </c>
      <c r="G36" s="69">
        <v>0.873</v>
      </c>
      <c r="H36" s="27">
        <v>0.873</v>
      </c>
      <c r="I36" s="69">
        <v>1.0994046619207594</v>
      </c>
      <c r="J36" s="27">
        <v>1.0994046619207594</v>
      </c>
      <c r="K36" s="69">
        <v>0.56399999999999995</v>
      </c>
      <c r="L36" s="27">
        <v>0.56399999999999995</v>
      </c>
      <c r="M36" s="69">
        <v>0.87518197851531176</v>
      </c>
      <c r="N36" s="27">
        <v>0.87518197851531176</v>
      </c>
      <c r="O36" s="95">
        <v>1</v>
      </c>
      <c r="P36" s="89">
        <v>0.32</v>
      </c>
      <c r="Q36" s="89">
        <v>0.45</v>
      </c>
      <c r="R36" s="90">
        <f t="shared" si="0"/>
        <v>0.87518197851531176</v>
      </c>
      <c r="S36" s="91">
        <f t="shared" si="1"/>
        <v>0.87518197851531176</v>
      </c>
      <c r="T36" s="108" t="s">
        <v>225</v>
      </c>
      <c r="U36" s="20"/>
      <c r="V36" s="23" t="s">
        <v>172</v>
      </c>
      <c r="W36" s="23" t="s">
        <v>346</v>
      </c>
    </row>
    <row r="37" spans="1:23" s="23" customFormat="1" ht="83.25" customHeight="1" x14ac:dyDescent="0.2">
      <c r="A37" s="48" t="s">
        <v>109</v>
      </c>
      <c r="B37" s="635"/>
      <c r="C37" s="105" t="s">
        <v>32</v>
      </c>
      <c r="D37" s="142" t="s">
        <v>101</v>
      </c>
      <c r="E37" s="142" t="s">
        <v>82</v>
      </c>
      <c r="F37" s="86" t="s">
        <v>223</v>
      </c>
      <c r="G37" s="106">
        <v>0.313</v>
      </c>
      <c r="H37" s="27">
        <v>0.313</v>
      </c>
      <c r="I37" s="67">
        <v>0.63876543209876546</v>
      </c>
      <c r="J37" s="27">
        <v>0.63876543209876546</v>
      </c>
      <c r="K37" s="67">
        <v>0.4219753086419753</v>
      </c>
      <c r="L37" s="27">
        <v>0.4219753086419753</v>
      </c>
      <c r="M37" s="67">
        <v>0.83237528463278332</v>
      </c>
      <c r="N37" s="27">
        <v>0.83237528463278332</v>
      </c>
      <c r="O37" s="95">
        <v>1</v>
      </c>
      <c r="P37" s="89" t="s">
        <v>5</v>
      </c>
      <c r="Q37" s="89">
        <v>0.41</v>
      </c>
      <c r="R37" s="90">
        <f t="shared" si="0"/>
        <v>0.83237528463278332</v>
      </c>
      <c r="S37" s="91">
        <f t="shared" si="1"/>
        <v>0.83237528463278332</v>
      </c>
      <c r="T37" s="107" t="s">
        <v>224</v>
      </c>
      <c r="U37" s="22"/>
      <c r="V37" s="23" t="s">
        <v>172</v>
      </c>
      <c r="W37" s="23" t="s">
        <v>346</v>
      </c>
    </row>
    <row r="38" spans="1:23" s="23" customFormat="1" ht="59.25" customHeight="1" x14ac:dyDescent="0.2">
      <c r="A38" s="48" t="s">
        <v>110</v>
      </c>
      <c r="B38" s="142" t="s">
        <v>22</v>
      </c>
      <c r="C38" s="105" t="s">
        <v>23</v>
      </c>
      <c r="D38" s="142" t="s">
        <v>101</v>
      </c>
      <c r="E38" s="142" t="s">
        <v>82</v>
      </c>
      <c r="F38" s="142" t="s">
        <v>216</v>
      </c>
      <c r="G38" s="69">
        <v>0.25</v>
      </c>
      <c r="H38" s="27">
        <v>0.25</v>
      </c>
      <c r="I38" s="69">
        <v>0.54530000000000001</v>
      </c>
      <c r="J38" s="27">
        <v>0.54530000000000001</v>
      </c>
      <c r="K38" s="69">
        <v>0.57599999999999996</v>
      </c>
      <c r="L38" s="27">
        <v>0.57599999999999996</v>
      </c>
      <c r="M38" s="69">
        <v>0.88170000000000004</v>
      </c>
      <c r="N38" s="27">
        <v>0.88170000000000004</v>
      </c>
      <c r="O38" s="95">
        <v>1</v>
      </c>
      <c r="P38" s="89">
        <v>0.33724749772157669</v>
      </c>
      <c r="Q38" s="89">
        <v>0.62891333276372752</v>
      </c>
      <c r="R38" s="90">
        <f t="shared" si="0"/>
        <v>0.88170000000000004</v>
      </c>
      <c r="S38" s="91">
        <f t="shared" si="1"/>
        <v>0.88170000000000004</v>
      </c>
      <c r="T38" s="67" t="s">
        <v>351</v>
      </c>
      <c r="U38" s="18">
        <f>AVERAGE(S38)</f>
        <v>0.88170000000000004</v>
      </c>
      <c r="V38" s="23" t="s">
        <v>209</v>
      </c>
      <c r="W38" s="23" t="s">
        <v>346</v>
      </c>
    </row>
    <row r="39" spans="1:23" s="23" customFormat="1" ht="82.5" customHeight="1" x14ac:dyDescent="0.2">
      <c r="A39" s="48" t="s">
        <v>111</v>
      </c>
      <c r="B39" s="19" t="s">
        <v>24</v>
      </c>
      <c r="C39" s="105" t="s">
        <v>41</v>
      </c>
      <c r="D39" s="142" t="s">
        <v>101</v>
      </c>
      <c r="E39" s="142" t="s">
        <v>82</v>
      </c>
      <c r="F39" s="142" t="s">
        <v>215</v>
      </c>
      <c r="G39" s="69">
        <v>9.1999999999999998E-2</v>
      </c>
      <c r="H39" s="27">
        <v>9.1999999999999998E-2</v>
      </c>
      <c r="I39" s="69">
        <v>2.8000000000000001E-2</v>
      </c>
      <c r="J39" s="27">
        <v>2.8000000000000001E-2</v>
      </c>
      <c r="K39" s="69">
        <v>0.03</v>
      </c>
      <c r="L39" s="27">
        <v>0.03</v>
      </c>
      <c r="M39" s="69">
        <v>0.05</v>
      </c>
      <c r="N39" s="27">
        <v>0.05</v>
      </c>
      <c r="O39" s="95">
        <v>0.3</v>
      </c>
      <c r="P39" s="98">
        <v>9.1999999999999998E-2</v>
      </c>
      <c r="Q39" s="98">
        <v>9.1999999999999998E-2</v>
      </c>
      <c r="R39" s="90">
        <f t="shared" si="0"/>
        <v>0.05</v>
      </c>
      <c r="S39" s="91">
        <f>R39/O39</f>
        <v>0.16666666666666669</v>
      </c>
      <c r="T39" s="67" t="s">
        <v>398</v>
      </c>
      <c r="U39" s="21">
        <f>AVERAGE(S39:S41)</f>
        <v>0.6536507936507937</v>
      </c>
      <c r="V39" s="23" t="s">
        <v>210</v>
      </c>
      <c r="W39" s="23" t="s">
        <v>399</v>
      </c>
    </row>
    <row r="40" spans="1:23" s="23" customFormat="1" ht="65.25" customHeight="1" x14ac:dyDescent="0.2">
      <c r="A40" s="48" t="s">
        <v>111</v>
      </c>
      <c r="B40" s="20"/>
      <c r="C40" s="105" t="s">
        <v>26</v>
      </c>
      <c r="D40" s="142" t="s">
        <v>101</v>
      </c>
      <c r="E40" s="142" t="s">
        <v>80</v>
      </c>
      <c r="F40" s="142" t="s">
        <v>216</v>
      </c>
      <c r="G40" s="68">
        <v>5</v>
      </c>
      <c r="H40" s="33">
        <v>5</v>
      </c>
      <c r="I40" s="71">
        <v>11</v>
      </c>
      <c r="J40" s="33">
        <v>11</v>
      </c>
      <c r="K40" s="71">
        <v>22</v>
      </c>
      <c r="L40" s="33">
        <v>22</v>
      </c>
      <c r="M40" s="71">
        <v>24</v>
      </c>
      <c r="N40" s="33">
        <v>24</v>
      </c>
      <c r="O40" s="92">
        <v>14</v>
      </c>
      <c r="P40" s="93">
        <v>16</v>
      </c>
      <c r="Q40" s="93">
        <v>19</v>
      </c>
      <c r="R40" s="94">
        <f t="shared" si="0"/>
        <v>24</v>
      </c>
      <c r="S40" s="91">
        <f>R40/O40</f>
        <v>1.7142857142857142</v>
      </c>
      <c r="T40" s="68" t="s">
        <v>359</v>
      </c>
      <c r="U40" s="20"/>
      <c r="V40" s="23" t="s">
        <v>211</v>
      </c>
      <c r="W40" s="23" t="s">
        <v>358</v>
      </c>
    </row>
    <row r="41" spans="1:23" s="23" customFormat="1" ht="63.75" customHeight="1" x14ac:dyDescent="0.2">
      <c r="A41" s="48" t="s">
        <v>111</v>
      </c>
      <c r="B41" s="22"/>
      <c r="C41" s="105" t="s">
        <v>25</v>
      </c>
      <c r="D41" s="142" t="s">
        <v>101</v>
      </c>
      <c r="E41" s="142" t="s">
        <v>212</v>
      </c>
      <c r="F41" s="142" t="s">
        <v>215</v>
      </c>
      <c r="G41" s="69">
        <v>0</v>
      </c>
      <c r="H41" s="27">
        <v>0</v>
      </c>
      <c r="I41" s="69">
        <v>0.06</v>
      </c>
      <c r="J41" s="27">
        <v>0.06</v>
      </c>
      <c r="K41" s="69">
        <v>7.0000000000000007E-2</v>
      </c>
      <c r="L41" s="27">
        <v>7.0000000000000007E-2</v>
      </c>
      <c r="M41" s="69">
        <v>0.04</v>
      </c>
      <c r="N41" s="27">
        <v>0.04</v>
      </c>
      <c r="O41" s="95">
        <v>0.5</v>
      </c>
      <c r="P41" s="89">
        <v>0.15</v>
      </c>
      <c r="Q41" s="89">
        <v>0.15</v>
      </c>
      <c r="R41" s="90">
        <f t="shared" si="0"/>
        <v>0.04</v>
      </c>
      <c r="S41" s="91">
        <f t="shared" si="1"/>
        <v>0.08</v>
      </c>
      <c r="T41" s="68" t="s">
        <v>400</v>
      </c>
      <c r="U41" s="22"/>
      <c r="V41" s="23" t="s">
        <v>213</v>
      </c>
      <c r="W41" s="23" t="s">
        <v>399</v>
      </c>
    </row>
    <row r="42" spans="1:23" s="23" customFormat="1" ht="93" customHeight="1" x14ac:dyDescent="0.2">
      <c r="A42" s="48" t="s">
        <v>112</v>
      </c>
      <c r="B42" s="19" t="s">
        <v>24</v>
      </c>
      <c r="C42" s="105" t="s">
        <v>66</v>
      </c>
      <c r="D42" s="142" t="s">
        <v>101</v>
      </c>
      <c r="E42" s="142" t="s">
        <v>81</v>
      </c>
      <c r="F42" s="142" t="s">
        <v>216</v>
      </c>
      <c r="G42" s="68">
        <v>4</v>
      </c>
      <c r="H42" s="35">
        <v>4</v>
      </c>
      <c r="I42" s="68">
        <v>4</v>
      </c>
      <c r="J42" s="35">
        <v>4</v>
      </c>
      <c r="K42" s="68">
        <v>4</v>
      </c>
      <c r="L42" s="35">
        <v>4</v>
      </c>
      <c r="M42" s="68">
        <v>32</v>
      </c>
      <c r="N42" s="35">
        <v>32</v>
      </c>
      <c r="O42" s="92">
        <v>16</v>
      </c>
      <c r="P42" s="93">
        <v>26</v>
      </c>
      <c r="Q42" s="93">
        <v>26</v>
      </c>
      <c r="R42" s="94">
        <f t="shared" si="0"/>
        <v>32</v>
      </c>
      <c r="S42" s="91">
        <f t="shared" si="1"/>
        <v>2</v>
      </c>
      <c r="T42" s="81" t="s">
        <v>401</v>
      </c>
      <c r="U42" s="21">
        <f>AVERAGE(S42)</f>
        <v>2</v>
      </c>
      <c r="V42" s="23" t="s">
        <v>214</v>
      </c>
      <c r="W42" s="23" t="s">
        <v>402</v>
      </c>
    </row>
    <row r="43" spans="1:23" s="23" customFormat="1" ht="52.5" customHeight="1" x14ac:dyDescent="0.2">
      <c r="A43" s="48" t="s">
        <v>112</v>
      </c>
      <c r="B43" s="142" t="s">
        <v>42</v>
      </c>
      <c r="C43" s="142" t="s">
        <v>43</v>
      </c>
      <c r="D43" s="142" t="s">
        <v>101</v>
      </c>
      <c r="E43" s="142" t="s">
        <v>82</v>
      </c>
      <c r="F43" s="142" t="s">
        <v>215</v>
      </c>
      <c r="G43" s="69">
        <v>0</v>
      </c>
      <c r="H43" s="27">
        <v>0</v>
      </c>
      <c r="I43" s="69">
        <v>8.3560165684822427E-2</v>
      </c>
      <c r="J43" s="27">
        <v>8.3560165684822427E-2</v>
      </c>
      <c r="K43" s="69">
        <v>0.17475331971328587</v>
      </c>
      <c r="L43" s="27">
        <v>0.17475331971328587</v>
      </c>
      <c r="M43" s="69">
        <v>0.10502137013446493</v>
      </c>
      <c r="N43" s="27">
        <v>0.10502137013446493</v>
      </c>
      <c r="O43" s="95">
        <v>0.1</v>
      </c>
      <c r="P43" s="89" t="s">
        <v>5</v>
      </c>
      <c r="Q43" s="89">
        <v>0.10502137013446493</v>
      </c>
      <c r="R43" s="90">
        <f t="shared" si="0"/>
        <v>0.10502137013446493</v>
      </c>
      <c r="S43" s="91">
        <f t="shared" si="1"/>
        <v>1.0502137013446493</v>
      </c>
      <c r="T43" s="67" t="s">
        <v>338</v>
      </c>
      <c r="U43" s="18">
        <f>AVERAGE(S43)</f>
        <v>1.0502137013446493</v>
      </c>
      <c r="V43" s="23" t="s">
        <v>151</v>
      </c>
      <c r="W43" s="23" t="s">
        <v>353</v>
      </c>
    </row>
    <row r="44" spans="1:23" s="2" customFormat="1" ht="47.25" x14ac:dyDescent="0.2">
      <c r="A44" s="36" t="s">
        <v>120</v>
      </c>
      <c r="B44" s="56"/>
      <c r="C44" s="56" t="s">
        <v>135</v>
      </c>
      <c r="D44" s="142" t="s">
        <v>101</v>
      </c>
      <c r="E44" s="56"/>
      <c r="F44" s="56"/>
      <c r="G44" s="36"/>
      <c r="H44" s="57"/>
      <c r="I44" s="57"/>
      <c r="J44" s="57"/>
      <c r="K44" s="57"/>
      <c r="L44" s="57"/>
      <c r="M44" s="57"/>
      <c r="N44" s="57"/>
      <c r="O44" s="102"/>
      <c r="P44" s="103"/>
      <c r="Q44" s="103"/>
      <c r="R44" s="103"/>
      <c r="S44" s="104">
        <v>0.95</v>
      </c>
      <c r="T44" s="56"/>
      <c r="U44" s="56"/>
    </row>
    <row r="45" spans="1:23" s="2" customFormat="1" ht="31.5" x14ac:dyDescent="0.2">
      <c r="A45" s="36" t="s">
        <v>132</v>
      </c>
      <c r="B45" s="56"/>
      <c r="C45" s="56" t="s">
        <v>133</v>
      </c>
      <c r="D45" s="142" t="s">
        <v>101</v>
      </c>
      <c r="E45" s="56"/>
      <c r="F45" s="56"/>
      <c r="G45" s="36"/>
      <c r="H45" s="57"/>
      <c r="I45" s="57"/>
      <c r="J45" s="57"/>
      <c r="K45" s="57"/>
      <c r="L45" s="57"/>
      <c r="M45" s="57"/>
      <c r="N45" s="57"/>
      <c r="O45" s="102"/>
      <c r="P45" s="103"/>
      <c r="Q45" s="103"/>
      <c r="R45" s="103"/>
      <c r="S45" s="104">
        <v>1</v>
      </c>
      <c r="T45" s="56"/>
      <c r="U45" s="56"/>
    </row>
    <row r="46" spans="1:23" s="2" customFormat="1" ht="31.5" x14ac:dyDescent="0.2">
      <c r="A46" s="36" t="s">
        <v>132</v>
      </c>
      <c r="B46" s="56"/>
      <c r="C46" s="56" t="s">
        <v>134</v>
      </c>
      <c r="D46" s="142" t="s">
        <v>101</v>
      </c>
      <c r="E46" s="56"/>
      <c r="F46" s="56"/>
      <c r="G46" s="36"/>
      <c r="H46" s="57"/>
      <c r="I46" s="57"/>
      <c r="J46" s="57"/>
      <c r="K46" s="57"/>
      <c r="L46" s="57"/>
      <c r="M46" s="57"/>
      <c r="N46" s="57"/>
      <c r="O46" s="102"/>
      <c r="P46" s="103"/>
      <c r="Q46" s="103"/>
      <c r="R46" s="103"/>
      <c r="S46" s="104">
        <v>1</v>
      </c>
      <c r="T46" s="56"/>
      <c r="U46" s="56"/>
    </row>
    <row r="47" spans="1:23" s="2" customFormat="1" ht="31.5" x14ac:dyDescent="0.2">
      <c r="A47" s="36" t="s">
        <v>137</v>
      </c>
      <c r="B47" s="56"/>
      <c r="C47" s="56" t="s">
        <v>136</v>
      </c>
      <c r="D47" s="142" t="s">
        <v>101</v>
      </c>
      <c r="E47" s="56"/>
      <c r="F47" s="56"/>
      <c r="G47" s="36"/>
      <c r="H47" s="57"/>
      <c r="I47" s="57"/>
      <c r="J47" s="57"/>
      <c r="K47" s="57"/>
      <c r="L47" s="57"/>
      <c r="M47" s="57"/>
      <c r="N47" s="57"/>
      <c r="O47" s="102"/>
      <c r="P47" s="103"/>
      <c r="Q47" s="103"/>
      <c r="R47" s="103"/>
      <c r="S47" s="104">
        <v>1</v>
      </c>
      <c r="T47" s="56"/>
      <c r="U47" s="56"/>
    </row>
    <row r="48" spans="1:23" s="2" customFormat="1" ht="47.25" x14ac:dyDescent="0.2">
      <c r="A48" s="36" t="s">
        <v>139</v>
      </c>
      <c r="B48" s="56"/>
      <c r="C48" s="56" t="s">
        <v>138</v>
      </c>
      <c r="D48" s="56" t="s">
        <v>140</v>
      </c>
      <c r="E48" s="56"/>
      <c r="F48" s="56"/>
      <c r="G48" s="36"/>
      <c r="H48" s="57"/>
      <c r="I48" s="57"/>
      <c r="J48" s="57"/>
      <c r="K48" s="57"/>
      <c r="L48" s="57"/>
      <c r="M48" s="57"/>
      <c r="N48" s="57"/>
      <c r="O48" s="102"/>
      <c r="P48" s="103"/>
      <c r="Q48" s="103"/>
      <c r="R48" s="103"/>
      <c r="S48" s="104">
        <v>0.99</v>
      </c>
      <c r="T48" s="56"/>
      <c r="U48" s="56"/>
    </row>
    <row r="49" spans="2:21" s="2" customFormat="1" x14ac:dyDescent="0.2">
      <c r="B49" s="11"/>
      <c r="C49" s="11"/>
      <c r="D49" s="11"/>
      <c r="E49" s="11"/>
      <c r="F49" s="11"/>
      <c r="H49" s="4"/>
      <c r="I49" s="4"/>
      <c r="J49" s="4"/>
      <c r="K49" s="4"/>
      <c r="L49" s="4"/>
      <c r="M49" s="4"/>
      <c r="N49" s="4"/>
      <c r="O49" s="5"/>
      <c r="P49" s="4"/>
      <c r="Q49" s="4"/>
      <c r="R49" s="4"/>
      <c r="S49" s="6"/>
      <c r="T49" s="11"/>
      <c r="U49" s="11"/>
    </row>
    <row r="50" spans="2:21" s="2" customFormat="1" x14ac:dyDescent="0.2">
      <c r="B50" s="11"/>
      <c r="C50" s="11"/>
      <c r="D50" s="11"/>
      <c r="E50" s="11"/>
      <c r="F50" s="11"/>
      <c r="H50" s="4"/>
      <c r="I50" s="4"/>
      <c r="J50" s="4"/>
      <c r="K50" s="4"/>
      <c r="L50" s="4"/>
      <c r="M50" s="4"/>
      <c r="N50" s="4"/>
      <c r="O50" s="5"/>
      <c r="P50" s="4"/>
      <c r="Q50" s="4"/>
      <c r="R50" s="4"/>
      <c r="S50" s="6"/>
      <c r="T50" s="11"/>
      <c r="U50" s="11"/>
    </row>
    <row r="51" spans="2:21" s="2" customFormat="1" x14ac:dyDescent="0.2">
      <c r="B51" s="12" t="s">
        <v>67</v>
      </c>
      <c r="C51" s="11"/>
      <c r="D51" s="11"/>
      <c r="E51" s="11"/>
      <c r="F51" s="11"/>
      <c r="H51" s="4"/>
      <c r="I51" s="4"/>
      <c r="J51" s="4"/>
      <c r="K51" s="4"/>
      <c r="L51" s="4"/>
      <c r="M51" s="4"/>
      <c r="N51" s="4"/>
      <c r="O51" s="5"/>
      <c r="P51" s="4"/>
      <c r="Q51" s="4"/>
      <c r="R51" s="4"/>
      <c r="S51" s="101"/>
      <c r="T51" s="12"/>
      <c r="U51" s="12"/>
    </row>
    <row r="52" spans="2:21" s="2" customFormat="1" x14ac:dyDescent="0.2">
      <c r="B52" s="12" t="s">
        <v>68</v>
      </c>
      <c r="C52" s="11"/>
      <c r="D52" s="11"/>
      <c r="E52" s="11"/>
      <c r="F52" s="11"/>
      <c r="H52" s="4"/>
      <c r="I52" s="4"/>
      <c r="J52" s="4"/>
      <c r="K52" s="4"/>
      <c r="L52" s="4"/>
      <c r="M52" s="4"/>
      <c r="N52" s="4"/>
      <c r="O52" s="5"/>
      <c r="P52" s="4"/>
      <c r="Q52" s="4"/>
      <c r="R52" s="4"/>
      <c r="S52" s="58"/>
      <c r="T52" s="12"/>
      <c r="U52" s="12"/>
    </row>
    <row r="53" spans="2:21" s="2" customFormat="1" x14ac:dyDescent="0.2">
      <c r="B53" s="11"/>
      <c r="C53" s="11"/>
      <c r="D53" s="11"/>
      <c r="E53" s="11"/>
      <c r="F53" s="11"/>
      <c r="H53" s="4"/>
      <c r="I53" s="4"/>
      <c r="J53" s="4"/>
      <c r="K53" s="4"/>
      <c r="L53" s="4"/>
      <c r="M53" s="4"/>
      <c r="N53" s="4"/>
      <c r="O53" s="5"/>
      <c r="P53" s="4"/>
      <c r="Q53" s="4"/>
      <c r="R53" s="4"/>
      <c r="S53" s="6"/>
      <c r="T53" s="11"/>
      <c r="U53" s="11"/>
    </row>
    <row r="54" spans="2:21" s="2" customFormat="1" x14ac:dyDescent="0.2">
      <c r="B54" s="11"/>
      <c r="C54" s="11"/>
      <c r="D54" s="11"/>
      <c r="E54" s="11"/>
      <c r="F54" s="11"/>
      <c r="H54" s="4"/>
      <c r="I54" s="4"/>
      <c r="J54" s="4"/>
      <c r="K54" s="4"/>
      <c r="L54" s="4"/>
      <c r="M54" s="4"/>
      <c r="N54" s="4"/>
      <c r="O54" s="5"/>
      <c r="P54" s="4"/>
      <c r="Q54" s="4"/>
      <c r="R54" s="4"/>
      <c r="S54" s="6"/>
      <c r="T54" s="11"/>
      <c r="U54" s="11"/>
    </row>
    <row r="55" spans="2:21" s="2" customFormat="1" x14ac:dyDescent="0.2">
      <c r="B55" s="11"/>
      <c r="C55" s="11"/>
      <c r="D55" s="11"/>
      <c r="E55" s="11"/>
      <c r="F55" s="11"/>
      <c r="H55" s="4"/>
      <c r="I55" s="4"/>
      <c r="J55" s="4"/>
      <c r="K55" s="4"/>
      <c r="L55" s="4"/>
      <c r="M55" s="4"/>
      <c r="N55" s="4"/>
      <c r="O55" s="5"/>
      <c r="P55" s="4"/>
      <c r="Q55" s="4"/>
      <c r="R55" s="4"/>
      <c r="S55" s="6"/>
      <c r="T55" s="11"/>
      <c r="U55" s="11"/>
    </row>
    <row r="56" spans="2:21" s="2" customFormat="1" x14ac:dyDescent="0.2">
      <c r="B56" s="11"/>
      <c r="C56" s="11"/>
      <c r="D56" s="11"/>
      <c r="E56" s="11"/>
      <c r="F56" s="11"/>
      <c r="H56" s="4"/>
      <c r="I56" s="4"/>
      <c r="J56" s="4"/>
      <c r="K56" s="4"/>
      <c r="L56" s="4"/>
      <c r="M56" s="4"/>
      <c r="N56" s="4"/>
      <c r="O56" s="5"/>
      <c r="P56" s="4"/>
      <c r="Q56" s="4"/>
      <c r="R56" s="4"/>
      <c r="S56" s="6"/>
      <c r="T56" s="11"/>
      <c r="U56" s="11"/>
    </row>
    <row r="57" spans="2:21" s="2" customFormat="1" x14ac:dyDescent="0.2">
      <c r="B57" s="11"/>
      <c r="C57" s="11"/>
      <c r="D57" s="11"/>
      <c r="E57" s="11"/>
      <c r="F57" s="11"/>
      <c r="H57" s="4"/>
      <c r="I57" s="4"/>
      <c r="J57" s="4"/>
      <c r="K57" s="4"/>
      <c r="L57" s="4"/>
      <c r="M57" s="4"/>
      <c r="N57" s="4"/>
      <c r="O57" s="5"/>
      <c r="P57" s="4"/>
      <c r="Q57" s="4"/>
      <c r="R57" s="4"/>
      <c r="S57" s="6"/>
      <c r="T57" s="11"/>
      <c r="U57" s="11"/>
    </row>
    <row r="58" spans="2:21" s="2" customFormat="1" x14ac:dyDescent="0.2">
      <c r="B58" s="11"/>
      <c r="C58" s="11"/>
      <c r="D58" s="11"/>
      <c r="E58" s="11"/>
      <c r="F58" s="11"/>
      <c r="H58" s="4"/>
      <c r="I58" s="4"/>
      <c r="J58" s="4"/>
      <c r="K58" s="4"/>
      <c r="L58" s="4"/>
      <c r="M58" s="4"/>
      <c r="N58" s="4"/>
      <c r="O58" s="5"/>
      <c r="P58" s="4"/>
      <c r="Q58" s="4"/>
      <c r="R58" s="4"/>
      <c r="S58" s="6"/>
      <c r="T58" s="11"/>
      <c r="U58" s="11"/>
    </row>
    <row r="59" spans="2:21" s="2" customFormat="1" x14ac:dyDescent="0.2">
      <c r="B59" s="11"/>
      <c r="C59" s="11"/>
      <c r="D59" s="11"/>
      <c r="E59" s="11"/>
      <c r="F59" s="11"/>
      <c r="H59" s="4"/>
      <c r="I59" s="4"/>
      <c r="J59" s="4"/>
      <c r="K59" s="4"/>
      <c r="L59" s="4"/>
      <c r="M59" s="4"/>
      <c r="N59" s="4"/>
      <c r="O59" s="5"/>
      <c r="P59" s="4"/>
      <c r="Q59" s="4"/>
      <c r="R59" s="4"/>
      <c r="S59" s="6"/>
      <c r="T59" s="11"/>
      <c r="U59" s="11"/>
    </row>
    <row r="60" spans="2:21" s="2" customFormat="1" x14ac:dyDescent="0.2">
      <c r="B60" s="11"/>
      <c r="C60" s="11"/>
      <c r="D60" s="11"/>
      <c r="E60" s="11"/>
      <c r="F60" s="11"/>
      <c r="H60" s="4"/>
      <c r="I60" s="4"/>
      <c r="J60" s="4"/>
      <c r="K60" s="4"/>
      <c r="L60" s="4"/>
      <c r="M60" s="4"/>
      <c r="N60" s="4"/>
      <c r="O60" s="5"/>
      <c r="P60" s="4"/>
      <c r="Q60" s="4"/>
      <c r="R60" s="4"/>
      <c r="S60" s="6"/>
      <c r="T60" s="11"/>
      <c r="U60" s="11"/>
    </row>
    <row r="61" spans="2:21" s="2" customFormat="1" x14ac:dyDescent="0.2">
      <c r="B61" s="11"/>
      <c r="C61" s="11"/>
      <c r="D61" s="11"/>
      <c r="E61" s="11"/>
      <c r="F61" s="11"/>
      <c r="H61" s="4"/>
      <c r="I61" s="4"/>
      <c r="J61" s="4"/>
      <c r="K61" s="4"/>
      <c r="L61" s="4"/>
      <c r="M61" s="4"/>
      <c r="N61" s="4"/>
      <c r="O61" s="5"/>
      <c r="P61" s="4"/>
      <c r="Q61" s="4"/>
      <c r="R61" s="4"/>
      <c r="S61" s="6"/>
      <c r="T61" s="11"/>
      <c r="U61" s="11"/>
    </row>
    <row r="62" spans="2:21" s="2" customFormat="1" x14ac:dyDescent="0.2">
      <c r="B62" s="11"/>
      <c r="C62" s="11"/>
      <c r="D62" s="11"/>
      <c r="E62" s="11"/>
      <c r="F62" s="11"/>
      <c r="H62" s="4"/>
      <c r="I62" s="4"/>
      <c r="J62" s="4"/>
      <c r="K62" s="4"/>
      <c r="L62" s="4"/>
      <c r="M62" s="4"/>
      <c r="N62" s="4"/>
      <c r="O62" s="5"/>
      <c r="P62" s="4"/>
      <c r="Q62" s="4"/>
      <c r="R62" s="4"/>
      <c r="S62" s="6"/>
      <c r="T62" s="11"/>
      <c r="U62" s="11"/>
    </row>
    <row r="63" spans="2:21" s="2" customFormat="1" x14ac:dyDescent="0.2">
      <c r="B63" s="11"/>
      <c r="C63" s="11"/>
      <c r="D63" s="11"/>
      <c r="E63" s="11"/>
      <c r="F63" s="11"/>
      <c r="H63" s="4"/>
      <c r="I63" s="4"/>
      <c r="J63" s="4"/>
      <c r="K63" s="4"/>
      <c r="L63" s="4"/>
      <c r="M63" s="4"/>
      <c r="N63" s="4"/>
      <c r="O63" s="5"/>
      <c r="P63" s="4"/>
      <c r="Q63" s="4"/>
      <c r="R63" s="4"/>
      <c r="S63" s="6"/>
      <c r="T63" s="11"/>
      <c r="U63" s="11"/>
    </row>
    <row r="64" spans="2:21" s="2" customFormat="1" x14ac:dyDescent="0.2">
      <c r="B64" s="11"/>
      <c r="C64" s="11"/>
      <c r="D64" s="11"/>
      <c r="E64" s="11"/>
      <c r="F64" s="11"/>
      <c r="H64" s="4"/>
      <c r="I64" s="4"/>
      <c r="J64" s="4"/>
      <c r="K64" s="4"/>
      <c r="L64" s="4"/>
      <c r="M64" s="4"/>
      <c r="N64" s="4"/>
      <c r="O64" s="5"/>
      <c r="P64" s="4"/>
      <c r="Q64" s="4"/>
      <c r="R64" s="4"/>
      <c r="S64" s="6"/>
      <c r="T64" s="11"/>
      <c r="U64" s="11"/>
    </row>
    <row r="65" spans="2:21" s="2" customFormat="1" x14ac:dyDescent="0.2">
      <c r="B65" s="11"/>
      <c r="C65" s="11"/>
      <c r="D65" s="11"/>
      <c r="E65" s="11"/>
      <c r="F65" s="11"/>
      <c r="H65" s="4"/>
      <c r="I65" s="4"/>
      <c r="J65" s="4"/>
      <c r="K65" s="4"/>
      <c r="L65" s="4"/>
      <c r="M65" s="4"/>
      <c r="N65" s="4"/>
      <c r="O65" s="5"/>
      <c r="P65" s="4"/>
      <c r="Q65" s="4"/>
      <c r="R65" s="4"/>
      <c r="S65" s="6"/>
      <c r="T65" s="11"/>
      <c r="U65" s="11"/>
    </row>
    <row r="66" spans="2:21" s="2" customFormat="1" x14ac:dyDescent="0.2">
      <c r="B66" s="11"/>
      <c r="C66" s="11"/>
      <c r="D66" s="11"/>
      <c r="E66" s="11"/>
      <c r="F66" s="11"/>
      <c r="H66" s="4"/>
      <c r="I66" s="4"/>
      <c r="J66" s="4"/>
      <c r="K66" s="4"/>
      <c r="L66" s="4"/>
      <c r="M66" s="4"/>
      <c r="N66" s="4"/>
      <c r="O66" s="5"/>
      <c r="P66" s="4"/>
      <c r="Q66" s="4"/>
      <c r="R66" s="4"/>
      <c r="S66" s="6"/>
      <c r="T66" s="11"/>
      <c r="U66" s="11"/>
    </row>
    <row r="67" spans="2:21" s="2" customFormat="1" x14ac:dyDescent="0.2">
      <c r="B67" s="11"/>
      <c r="C67" s="11"/>
      <c r="D67" s="11"/>
      <c r="E67" s="11"/>
      <c r="F67" s="11"/>
      <c r="H67" s="4"/>
      <c r="I67" s="4"/>
      <c r="J67" s="4"/>
      <c r="K67" s="4"/>
      <c r="L67" s="4"/>
      <c r="M67" s="4"/>
      <c r="N67" s="4"/>
      <c r="O67" s="5"/>
      <c r="P67" s="4"/>
      <c r="Q67" s="4"/>
      <c r="R67" s="4"/>
      <c r="S67" s="6"/>
      <c r="T67" s="11"/>
      <c r="U67" s="11"/>
    </row>
    <row r="68" spans="2:21" s="2" customFormat="1" x14ac:dyDescent="0.2">
      <c r="B68" s="11"/>
      <c r="C68" s="11"/>
      <c r="D68" s="11"/>
      <c r="E68" s="11"/>
      <c r="F68" s="11"/>
      <c r="H68" s="4"/>
      <c r="I68" s="4"/>
      <c r="J68" s="4"/>
      <c r="K68" s="4"/>
      <c r="L68" s="4"/>
      <c r="M68" s="4"/>
      <c r="N68" s="4"/>
      <c r="O68" s="5"/>
      <c r="P68" s="4"/>
      <c r="Q68" s="4"/>
      <c r="R68" s="4"/>
      <c r="S68" s="6"/>
      <c r="T68" s="11"/>
      <c r="U68" s="11"/>
    </row>
    <row r="69" spans="2:21" s="2" customFormat="1" x14ac:dyDescent="0.2">
      <c r="B69" s="11"/>
      <c r="C69" s="11"/>
      <c r="D69" s="11"/>
      <c r="E69" s="11"/>
      <c r="F69" s="11"/>
      <c r="H69" s="4"/>
      <c r="I69" s="4"/>
      <c r="J69" s="4"/>
      <c r="K69" s="4"/>
      <c r="L69" s="4"/>
      <c r="M69" s="4"/>
      <c r="N69" s="4"/>
      <c r="O69" s="5"/>
      <c r="P69" s="4"/>
      <c r="Q69" s="4"/>
      <c r="R69" s="4"/>
      <c r="S69" s="6"/>
      <c r="T69" s="11"/>
      <c r="U69" s="11"/>
    </row>
    <row r="70" spans="2:21" s="2" customFormat="1" x14ac:dyDescent="0.2">
      <c r="B70" s="11"/>
      <c r="C70" s="11"/>
      <c r="D70" s="11"/>
      <c r="E70" s="11"/>
      <c r="F70" s="11"/>
      <c r="H70" s="4"/>
      <c r="I70" s="4"/>
      <c r="J70" s="4"/>
      <c r="K70" s="4"/>
      <c r="L70" s="4"/>
      <c r="M70" s="4"/>
      <c r="N70" s="4"/>
      <c r="O70" s="5"/>
      <c r="P70" s="4"/>
      <c r="Q70" s="4"/>
      <c r="R70" s="4"/>
      <c r="S70" s="6"/>
      <c r="T70" s="11"/>
      <c r="U70" s="11"/>
    </row>
    <row r="71" spans="2:21" s="2" customFormat="1" x14ac:dyDescent="0.2">
      <c r="B71" s="11"/>
      <c r="C71" s="11"/>
      <c r="D71" s="11"/>
      <c r="E71" s="11"/>
      <c r="F71" s="11"/>
      <c r="H71" s="4"/>
      <c r="I71" s="4"/>
      <c r="J71" s="4"/>
      <c r="K71" s="4"/>
      <c r="L71" s="4"/>
      <c r="M71" s="4"/>
      <c r="N71" s="4"/>
      <c r="O71" s="5"/>
      <c r="P71" s="4"/>
      <c r="Q71" s="4"/>
      <c r="R71" s="4"/>
      <c r="S71" s="6"/>
      <c r="T71" s="11"/>
      <c r="U71" s="11"/>
    </row>
    <row r="72" spans="2:21" s="2" customFormat="1" x14ac:dyDescent="0.2">
      <c r="B72" s="11"/>
      <c r="C72" s="11"/>
      <c r="D72" s="11"/>
      <c r="E72" s="11"/>
      <c r="F72" s="11"/>
      <c r="H72" s="4"/>
      <c r="I72" s="4"/>
      <c r="J72" s="4"/>
      <c r="K72" s="4"/>
      <c r="L72" s="4"/>
      <c r="M72" s="4"/>
      <c r="N72" s="4"/>
      <c r="O72" s="5"/>
      <c r="P72" s="4"/>
      <c r="Q72" s="4"/>
      <c r="R72" s="4"/>
      <c r="S72" s="6"/>
      <c r="T72" s="11"/>
      <c r="U72" s="11"/>
    </row>
    <row r="73" spans="2:21" s="2" customFormat="1" x14ac:dyDescent="0.2">
      <c r="B73" s="11"/>
      <c r="C73" s="11"/>
      <c r="D73" s="11"/>
      <c r="E73" s="11"/>
      <c r="F73" s="11"/>
      <c r="H73" s="4"/>
      <c r="I73" s="4"/>
      <c r="J73" s="4"/>
      <c r="K73" s="4"/>
      <c r="L73" s="4"/>
      <c r="M73" s="4"/>
      <c r="N73" s="4"/>
      <c r="O73" s="5"/>
      <c r="P73" s="4"/>
      <c r="Q73" s="4"/>
      <c r="R73" s="4"/>
      <c r="S73" s="6"/>
      <c r="T73" s="11"/>
      <c r="U73" s="11"/>
    </row>
    <row r="74" spans="2:21" s="2" customFormat="1" x14ac:dyDescent="0.2">
      <c r="B74" s="11"/>
      <c r="C74" s="11"/>
      <c r="D74" s="11"/>
      <c r="E74" s="11"/>
      <c r="F74" s="11"/>
      <c r="H74" s="4"/>
      <c r="I74" s="4"/>
      <c r="J74" s="4"/>
      <c r="K74" s="4"/>
      <c r="L74" s="4"/>
      <c r="M74" s="4"/>
      <c r="N74" s="4"/>
      <c r="O74" s="5"/>
      <c r="P74" s="4"/>
      <c r="Q74" s="4"/>
      <c r="R74" s="4"/>
      <c r="S74" s="6"/>
      <c r="T74" s="11"/>
      <c r="U74" s="11"/>
    </row>
    <row r="75" spans="2:21" s="2" customFormat="1" x14ac:dyDescent="0.2">
      <c r="B75" s="11"/>
      <c r="C75" s="11"/>
      <c r="D75" s="11"/>
      <c r="E75" s="11"/>
      <c r="F75" s="11"/>
      <c r="H75" s="4"/>
      <c r="I75" s="4"/>
      <c r="J75" s="4"/>
      <c r="K75" s="4"/>
      <c r="L75" s="4"/>
      <c r="M75" s="4"/>
      <c r="N75" s="4"/>
      <c r="O75" s="5"/>
      <c r="P75" s="4"/>
      <c r="Q75" s="4"/>
      <c r="R75" s="4"/>
      <c r="S75" s="6"/>
      <c r="T75" s="11"/>
      <c r="U75" s="11"/>
    </row>
    <row r="76" spans="2:21" s="2" customFormat="1" x14ac:dyDescent="0.2">
      <c r="B76" s="11"/>
      <c r="C76" s="11"/>
      <c r="D76" s="11"/>
      <c r="E76" s="11"/>
      <c r="F76" s="11"/>
      <c r="H76" s="4"/>
      <c r="I76" s="4"/>
      <c r="J76" s="4"/>
      <c r="K76" s="4"/>
      <c r="L76" s="4"/>
      <c r="M76" s="4"/>
      <c r="N76" s="4"/>
      <c r="O76" s="5"/>
      <c r="P76" s="4"/>
      <c r="Q76" s="4"/>
      <c r="R76" s="4"/>
      <c r="S76" s="6"/>
      <c r="T76" s="11"/>
      <c r="U76" s="11"/>
    </row>
    <row r="77" spans="2:21" s="2" customFormat="1" x14ac:dyDescent="0.2">
      <c r="B77" s="11"/>
      <c r="C77" s="11"/>
      <c r="D77" s="11"/>
      <c r="E77" s="11"/>
      <c r="F77" s="11"/>
      <c r="H77" s="4"/>
      <c r="I77" s="4"/>
      <c r="J77" s="4"/>
      <c r="K77" s="4"/>
      <c r="L77" s="4"/>
      <c r="M77" s="4"/>
      <c r="N77" s="4"/>
      <c r="O77" s="5"/>
      <c r="P77" s="4"/>
      <c r="Q77" s="4"/>
      <c r="R77" s="4"/>
      <c r="S77" s="6"/>
      <c r="T77" s="11"/>
      <c r="U77" s="11"/>
    </row>
    <row r="78" spans="2:21" s="2" customFormat="1" x14ac:dyDescent="0.2">
      <c r="B78" s="11"/>
      <c r="C78" s="11"/>
      <c r="D78" s="11"/>
      <c r="E78" s="11"/>
      <c r="F78" s="11"/>
      <c r="H78" s="4"/>
      <c r="I78" s="4"/>
      <c r="J78" s="4"/>
      <c r="K78" s="4"/>
      <c r="L78" s="4"/>
      <c r="M78" s="4"/>
      <c r="N78" s="4"/>
      <c r="O78" s="5"/>
      <c r="P78" s="4"/>
      <c r="Q78" s="4"/>
      <c r="R78" s="4"/>
      <c r="S78" s="6"/>
      <c r="T78" s="11"/>
      <c r="U78" s="11"/>
    </row>
    <row r="79" spans="2:21" s="2" customFormat="1" x14ac:dyDescent="0.2">
      <c r="B79" s="11"/>
      <c r="C79" s="11"/>
      <c r="D79" s="11"/>
      <c r="E79" s="11"/>
      <c r="F79" s="11"/>
      <c r="H79" s="4"/>
      <c r="I79" s="4"/>
      <c r="J79" s="4"/>
      <c r="K79" s="4"/>
      <c r="L79" s="4"/>
      <c r="M79" s="4"/>
      <c r="N79" s="4"/>
      <c r="O79" s="5"/>
      <c r="P79" s="4"/>
      <c r="Q79" s="4"/>
      <c r="R79" s="4"/>
      <c r="S79" s="6"/>
      <c r="T79" s="11"/>
      <c r="U79" s="11"/>
    </row>
    <row r="80" spans="2:21" s="2" customFormat="1" x14ac:dyDescent="0.2">
      <c r="B80" s="11"/>
      <c r="C80" s="11"/>
      <c r="D80" s="11"/>
      <c r="E80" s="11"/>
      <c r="F80" s="11"/>
      <c r="H80" s="4"/>
      <c r="I80" s="4"/>
      <c r="J80" s="4"/>
      <c r="K80" s="4"/>
      <c r="L80" s="4"/>
      <c r="M80" s="4"/>
      <c r="N80" s="4"/>
      <c r="O80" s="5"/>
      <c r="P80" s="4"/>
      <c r="Q80" s="4"/>
      <c r="R80" s="4"/>
      <c r="S80" s="6"/>
      <c r="T80" s="11"/>
      <c r="U80" s="11"/>
    </row>
    <row r="81" spans="2:21" s="2" customFormat="1" x14ac:dyDescent="0.2">
      <c r="B81" s="11"/>
      <c r="C81" s="11"/>
      <c r="D81" s="11"/>
      <c r="E81" s="11"/>
      <c r="F81" s="11"/>
      <c r="H81" s="4"/>
      <c r="I81" s="4"/>
      <c r="J81" s="4"/>
      <c r="K81" s="4"/>
      <c r="L81" s="4"/>
      <c r="M81" s="4"/>
      <c r="N81" s="4"/>
      <c r="O81" s="5"/>
      <c r="P81" s="4"/>
      <c r="Q81" s="4"/>
      <c r="R81" s="4"/>
      <c r="S81" s="6"/>
      <c r="T81" s="11"/>
      <c r="U81" s="11"/>
    </row>
    <row r="82" spans="2:21" s="2" customFormat="1" x14ac:dyDescent="0.2">
      <c r="B82" s="11"/>
      <c r="C82" s="11"/>
      <c r="D82" s="11"/>
      <c r="E82" s="11"/>
      <c r="F82" s="11"/>
      <c r="H82" s="4"/>
      <c r="I82" s="4"/>
      <c r="J82" s="4"/>
      <c r="K82" s="4"/>
      <c r="L82" s="4"/>
      <c r="M82" s="4"/>
      <c r="N82" s="4"/>
      <c r="O82" s="5"/>
      <c r="P82" s="4"/>
      <c r="Q82" s="4"/>
      <c r="R82" s="4"/>
      <c r="S82" s="6"/>
      <c r="T82" s="11"/>
      <c r="U82" s="11"/>
    </row>
    <row r="83" spans="2:21" s="2" customFormat="1" x14ac:dyDescent="0.2">
      <c r="B83" s="11"/>
      <c r="C83" s="11"/>
      <c r="D83" s="11"/>
      <c r="E83" s="11"/>
      <c r="F83" s="11"/>
      <c r="H83" s="4"/>
      <c r="I83" s="4"/>
      <c r="J83" s="4"/>
      <c r="K83" s="4"/>
      <c r="L83" s="4"/>
      <c r="M83" s="4"/>
      <c r="N83" s="4"/>
      <c r="O83" s="5"/>
      <c r="P83" s="4"/>
      <c r="Q83" s="4"/>
      <c r="R83" s="4"/>
      <c r="S83" s="6"/>
      <c r="T83" s="11"/>
      <c r="U83" s="11"/>
    </row>
    <row r="84" spans="2:21" s="2" customFormat="1" x14ac:dyDescent="0.2">
      <c r="B84" s="11"/>
      <c r="C84" s="11"/>
      <c r="D84" s="11"/>
      <c r="E84" s="11"/>
      <c r="F84" s="11"/>
      <c r="H84" s="4"/>
      <c r="I84" s="4"/>
      <c r="J84" s="4"/>
      <c r="K84" s="4"/>
      <c r="L84" s="4"/>
      <c r="M84" s="4"/>
      <c r="N84" s="4"/>
      <c r="O84" s="5"/>
      <c r="P84" s="4"/>
      <c r="Q84" s="4"/>
      <c r="R84" s="4"/>
      <c r="S84" s="6"/>
      <c r="T84" s="11"/>
      <c r="U84" s="11"/>
    </row>
    <row r="85" spans="2:21" s="2" customFormat="1" x14ac:dyDescent="0.2">
      <c r="B85" s="11"/>
      <c r="C85" s="11"/>
      <c r="D85" s="11"/>
      <c r="E85" s="11"/>
      <c r="F85" s="11"/>
      <c r="H85" s="4"/>
      <c r="I85" s="4"/>
      <c r="J85" s="4"/>
      <c r="K85" s="4"/>
      <c r="L85" s="4"/>
      <c r="M85" s="4"/>
      <c r="N85" s="4"/>
      <c r="O85" s="5"/>
      <c r="P85" s="4"/>
      <c r="Q85" s="4"/>
      <c r="R85" s="4"/>
      <c r="S85" s="6"/>
      <c r="T85" s="11"/>
      <c r="U85" s="11"/>
    </row>
    <row r="86" spans="2:21" s="2" customFormat="1" x14ac:dyDescent="0.2">
      <c r="B86" s="11"/>
      <c r="C86" s="11"/>
      <c r="D86" s="11"/>
      <c r="E86" s="11"/>
      <c r="F86" s="11"/>
      <c r="H86" s="4"/>
      <c r="I86" s="4"/>
      <c r="J86" s="4"/>
      <c r="K86" s="4"/>
      <c r="L86" s="4"/>
      <c r="M86" s="4"/>
      <c r="N86" s="4"/>
      <c r="O86" s="5"/>
      <c r="P86" s="4"/>
      <c r="Q86" s="4"/>
      <c r="R86" s="4"/>
      <c r="S86" s="6"/>
      <c r="T86" s="11"/>
      <c r="U86" s="11"/>
    </row>
    <row r="87" spans="2:21" s="2" customFormat="1" x14ac:dyDescent="0.2">
      <c r="B87" s="11"/>
      <c r="C87" s="11"/>
      <c r="D87" s="11"/>
      <c r="E87" s="11"/>
      <c r="F87" s="11"/>
      <c r="H87" s="4"/>
      <c r="I87" s="4"/>
      <c r="J87" s="4"/>
      <c r="K87" s="4"/>
      <c r="L87" s="4"/>
      <c r="M87" s="4"/>
      <c r="N87" s="4"/>
      <c r="O87" s="5"/>
      <c r="P87" s="4"/>
      <c r="Q87" s="4"/>
      <c r="R87" s="4"/>
      <c r="S87" s="6"/>
      <c r="T87" s="11"/>
      <c r="U87" s="11"/>
    </row>
    <row r="88" spans="2:21" s="2" customFormat="1" x14ac:dyDescent="0.2">
      <c r="B88" s="11"/>
      <c r="C88" s="11"/>
      <c r="D88" s="11"/>
      <c r="E88" s="11"/>
      <c r="F88" s="11"/>
      <c r="H88" s="4"/>
      <c r="I88" s="4"/>
      <c r="J88" s="4"/>
      <c r="K88" s="4"/>
      <c r="L88" s="4"/>
      <c r="M88" s="4"/>
      <c r="N88" s="4"/>
      <c r="O88" s="5"/>
      <c r="P88" s="4"/>
      <c r="Q88" s="4"/>
      <c r="R88" s="4"/>
      <c r="S88" s="6"/>
      <c r="T88" s="11"/>
      <c r="U88" s="11"/>
    </row>
    <row r="89" spans="2:21" s="2" customFormat="1" x14ac:dyDescent="0.2">
      <c r="B89" s="11"/>
      <c r="C89" s="11"/>
      <c r="D89" s="11"/>
      <c r="E89" s="11"/>
      <c r="F89" s="11"/>
      <c r="H89" s="4"/>
      <c r="I89" s="4"/>
      <c r="J89" s="4"/>
      <c r="K89" s="4"/>
      <c r="L89" s="4"/>
      <c r="M89" s="4"/>
      <c r="N89" s="4"/>
      <c r="O89" s="5"/>
      <c r="P89" s="4"/>
      <c r="Q89" s="4"/>
      <c r="R89" s="4"/>
      <c r="S89" s="6"/>
      <c r="T89" s="11"/>
      <c r="U89" s="11"/>
    </row>
    <row r="90" spans="2:21" s="2" customFormat="1" x14ac:dyDescent="0.2">
      <c r="B90" s="11"/>
      <c r="C90" s="11"/>
      <c r="D90" s="11"/>
      <c r="E90" s="11"/>
      <c r="F90" s="11"/>
      <c r="H90" s="4"/>
      <c r="I90" s="4"/>
      <c r="J90" s="4"/>
      <c r="K90" s="4"/>
      <c r="L90" s="4"/>
      <c r="M90" s="4"/>
      <c r="N90" s="4"/>
      <c r="O90" s="5"/>
      <c r="P90" s="4"/>
      <c r="Q90" s="4"/>
      <c r="R90" s="4"/>
      <c r="S90" s="6"/>
      <c r="T90" s="11"/>
      <c r="U90" s="11"/>
    </row>
    <row r="91" spans="2:21" s="2" customFormat="1" x14ac:dyDescent="0.2">
      <c r="B91" s="11"/>
      <c r="C91" s="11"/>
      <c r="D91" s="11"/>
      <c r="E91" s="11"/>
      <c r="F91" s="11"/>
      <c r="H91" s="4"/>
      <c r="I91" s="4"/>
      <c r="J91" s="4"/>
      <c r="K91" s="4"/>
      <c r="L91" s="4"/>
      <c r="M91" s="4"/>
      <c r="N91" s="4"/>
      <c r="O91" s="5"/>
      <c r="P91" s="4"/>
      <c r="Q91" s="4"/>
      <c r="R91" s="4"/>
      <c r="S91" s="6"/>
      <c r="T91" s="11"/>
      <c r="U91" s="11"/>
    </row>
    <row r="92" spans="2:21" s="2" customFormat="1" x14ac:dyDescent="0.2">
      <c r="B92" s="11"/>
      <c r="C92" s="11"/>
      <c r="D92" s="11"/>
      <c r="E92" s="11"/>
      <c r="F92" s="11"/>
      <c r="H92" s="4"/>
      <c r="I92" s="4"/>
      <c r="J92" s="4"/>
      <c r="K92" s="4"/>
      <c r="L92" s="4"/>
      <c r="M92" s="4"/>
      <c r="N92" s="4"/>
      <c r="O92" s="5"/>
      <c r="P92" s="4"/>
      <c r="Q92" s="4"/>
      <c r="R92" s="4"/>
      <c r="S92" s="6"/>
      <c r="T92" s="11"/>
      <c r="U92" s="11"/>
    </row>
    <row r="93" spans="2:21" s="2" customFormat="1" x14ac:dyDescent="0.2">
      <c r="B93" s="11"/>
      <c r="C93" s="11"/>
      <c r="D93" s="11"/>
      <c r="E93" s="11"/>
      <c r="F93" s="11"/>
      <c r="H93" s="4"/>
      <c r="I93" s="4"/>
      <c r="J93" s="4"/>
      <c r="K93" s="4"/>
      <c r="L93" s="4"/>
      <c r="M93" s="4"/>
      <c r="N93" s="4"/>
      <c r="O93" s="5"/>
      <c r="P93" s="4"/>
      <c r="Q93" s="4"/>
      <c r="R93" s="4"/>
      <c r="S93" s="6"/>
      <c r="T93" s="11"/>
      <c r="U93" s="11"/>
    </row>
    <row r="94" spans="2:21" s="2" customFormat="1" x14ac:dyDescent="0.2">
      <c r="B94" s="11"/>
      <c r="C94" s="11"/>
      <c r="D94" s="11"/>
      <c r="E94" s="11"/>
      <c r="F94" s="11"/>
      <c r="H94" s="4"/>
      <c r="I94" s="4"/>
      <c r="J94" s="4"/>
      <c r="K94" s="4"/>
      <c r="L94" s="4"/>
      <c r="M94" s="4"/>
      <c r="N94" s="4"/>
      <c r="O94" s="5"/>
      <c r="P94" s="4"/>
      <c r="Q94" s="4"/>
      <c r="R94" s="4"/>
      <c r="S94" s="6"/>
      <c r="T94" s="11"/>
      <c r="U94" s="11"/>
    </row>
    <row r="95" spans="2:21" s="2" customFormat="1" x14ac:dyDescent="0.2">
      <c r="B95" s="11"/>
      <c r="C95" s="11"/>
      <c r="D95" s="11"/>
      <c r="E95" s="11"/>
      <c r="F95" s="11"/>
      <c r="H95" s="4"/>
      <c r="I95" s="4"/>
      <c r="J95" s="4"/>
      <c r="K95" s="4"/>
      <c r="L95" s="4"/>
      <c r="M95" s="4"/>
      <c r="N95" s="4"/>
      <c r="O95" s="5"/>
      <c r="P95" s="4"/>
      <c r="Q95" s="4"/>
      <c r="R95" s="4"/>
      <c r="S95" s="6"/>
      <c r="T95" s="11"/>
      <c r="U95" s="11"/>
    </row>
    <row r="96" spans="2:21" s="2" customFormat="1" x14ac:dyDescent="0.2">
      <c r="B96" s="11"/>
      <c r="C96" s="11"/>
      <c r="D96" s="11"/>
      <c r="E96" s="11"/>
      <c r="F96" s="11"/>
      <c r="H96" s="4"/>
      <c r="I96" s="4"/>
      <c r="J96" s="4"/>
      <c r="K96" s="4"/>
      <c r="L96" s="4"/>
      <c r="M96" s="4"/>
      <c r="N96" s="4"/>
      <c r="O96" s="5"/>
      <c r="P96" s="4"/>
      <c r="Q96" s="4"/>
      <c r="R96" s="4"/>
      <c r="S96" s="6"/>
      <c r="T96" s="11"/>
      <c r="U96" s="11"/>
    </row>
    <row r="97" spans="2:21" s="2" customFormat="1" x14ac:dyDescent="0.2">
      <c r="B97" s="11"/>
      <c r="C97" s="11"/>
      <c r="D97" s="11"/>
      <c r="E97" s="11"/>
      <c r="F97" s="11"/>
      <c r="H97" s="4"/>
      <c r="I97" s="4"/>
      <c r="J97" s="4"/>
      <c r="K97" s="4"/>
      <c r="L97" s="4"/>
      <c r="M97" s="4"/>
      <c r="N97" s="4"/>
      <c r="O97" s="5"/>
      <c r="P97" s="4"/>
      <c r="Q97" s="4"/>
      <c r="R97" s="4"/>
      <c r="S97" s="6"/>
      <c r="T97" s="11"/>
      <c r="U97" s="11"/>
    </row>
    <row r="98" spans="2:21" s="2" customFormat="1" x14ac:dyDescent="0.2">
      <c r="B98" s="11"/>
      <c r="C98" s="11"/>
      <c r="D98" s="11"/>
      <c r="E98" s="11"/>
      <c r="F98" s="11"/>
      <c r="H98" s="4"/>
      <c r="I98" s="4"/>
      <c r="J98" s="4"/>
      <c r="K98" s="4"/>
      <c r="L98" s="4"/>
      <c r="M98" s="4"/>
      <c r="N98" s="4"/>
      <c r="O98" s="5"/>
      <c r="P98" s="4"/>
      <c r="Q98" s="4"/>
      <c r="R98" s="4"/>
      <c r="S98" s="6"/>
      <c r="T98" s="11"/>
      <c r="U98" s="11"/>
    </row>
    <row r="99" spans="2:21" s="2" customFormat="1" x14ac:dyDescent="0.2">
      <c r="B99" s="11"/>
      <c r="C99" s="11"/>
      <c r="D99" s="11"/>
      <c r="E99" s="11"/>
      <c r="F99" s="11"/>
      <c r="H99" s="4"/>
      <c r="I99" s="4"/>
      <c r="J99" s="4"/>
      <c r="K99" s="4"/>
      <c r="L99" s="4"/>
      <c r="M99" s="4"/>
      <c r="N99" s="4"/>
      <c r="O99" s="5"/>
      <c r="P99" s="4"/>
      <c r="Q99" s="4"/>
      <c r="R99" s="4"/>
      <c r="S99" s="6"/>
      <c r="T99" s="11"/>
      <c r="U99" s="11"/>
    </row>
    <row r="100" spans="2:21" s="2" customFormat="1" x14ac:dyDescent="0.2">
      <c r="B100" s="11"/>
      <c r="C100" s="11"/>
      <c r="D100" s="11"/>
      <c r="E100" s="11"/>
      <c r="F100" s="11"/>
      <c r="H100" s="4"/>
      <c r="I100" s="4"/>
      <c r="J100" s="4"/>
      <c r="K100" s="4"/>
      <c r="L100" s="4"/>
      <c r="M100" s="4"/>
      <c r="N100" s="4"/>
      <c r="O100" s="5"/>
      <c r="P100" s="4"/>
      <c r="Q100" s="4"/>
      <c r="R100" s="4"/>
      <c r="S100" s="6"/>
      <c r="T100" s="11"/>
      <c r="U100" s="11"/>
    </row>
    <row r="101" spans="2:21" s="2" customFormat="1" x14ac:dyDescent="0.2">
      <c r="B101" s="11"/>
      <c r="C101" s="11"/>
      <c r="D101" s="11"/>
      <c r="E101" s="11"/>
      <c r="F101" s="11"/>
      <c r="H101" s="4"/>
      <c r="I101" s="4"/>
      <c r="J101" s="4"/>
      <c r="K101" s="4"/>
      <c r="L101" s="4"/>
      <c r="M101" s="4"/>
      <c r="N101" s="4"/>
      <c r="O101" s="5"/>
      <c r="P101" s="4"/>
      <c r="Q101" s="4"/>
      <c r="R101" s="4"/>
      <c r="S101" s="6"/>
      <c r="T101" s="11"/>
      <c r="U101" s="11"/>
    </row>
    <row r="102" spans="2:21" s="2" customFormat="1" x14ac:dyDescent="0.2">
      <c r="B102" s="11"/>
      <c r="C102" s="11"/>
      <c r="D102" s="11"/>
      <c r="E102" s="11"/>
      <c r="F102" s="11"/>
      <c r="H102" s="4"/>
      <c r="I102" s="4"/>
      <c r="J102" s="4"/>
      <c r="K102" s="4"/>
      <c r="L102" s="4"/>
      <c r="M102" s="4"/>
      <c r="N102" s="4"/>
      <c r="O102" s="5"/>
      <c r="P102" s="4"/>
      <c r="Q102" s="4"/>
      <c r="R102" s="4"/>
      <c r="S102" s="6"/>
      <c r="T102" s="11"/>
      <c r="U102" s="11"/>
    </row>
    <row r="103" spans="2:21" s="2" customFormat="1" x14ac:dyDescent="0.2">
      <c r="B103" s="11"/>
      <c r="C103" s="11"/>
      <c r="D103" s="11"/>
      <c r="E103" s="11"/>
      <c r="F103" s="11"/>
      <c r="H103" s="4"/>
      <c r="I103" s="4"/>
      <c r="J103" s="4"/>
      <c r="K103" s="4"/>
      <c r="L103" s="4"/>
      <c r="M103" s="4"/>
      <c r="N103" s="4"/>
      <c r="O103" s="5"/>
      <c r="P103" s="4"/>
      <c r="Q103" s="4"/>
      <c r="R103" s="4"/>
      <c r="S103" s="6"/>
      <c r="T103" s="11"/>
      <c r="U103" s="11"/>
    </row>
    <row r="104" spans="2:21" s="2" customFormat="1" x14ac:dyDescent="0.2">
      <c r="B104" s="11"/>
      <c r="C104" s="11"/>
      <c r="D104" s="11"/>
      <c r="E104" s="11"/>
      <c r="F104" s="11"/>
      <c r="H104" s="4"/>
      <c r="I104" s="4"/>
      <c r="J104" s="4"/>
      <c r="K104" s="4"/>
      <c r="L104" s="4"/>
      <c r="M104" s="4"/>
      <c r="N104" s="4"/>
      <c r="O104" s="5"/>
      <c r="P104" s="4"/>
      <c r="Q104" s="4"/>
      <c r="R104" s="4"/>
      <c r="S104" s="6"/>
      <c r="T104" s="11"/>
      <c r="U104" s="11"/>
    </row>
    <row r="105" spans="2:21" s="2" customFormat="1" x14ac:dyDescent="0.2">
      <c r="B105" s="11"/>
      <c r="C105" s="11"/>
      <c r="D105" s="11"/>
      <c r="E105" s="11"/>
      <c r="F105" s="11"/>
      <c r="H105" s="4"/>
      <c r="I105" s="4"/>
      <c r="J105" s="4"/>
      <c r="K105" s="4"/>
      <c r="L105" s="4"/>
      <c r="M105" s="4"/>
      <c r="N105" s="4"/>
      <c r="O105" s="5"/>
      <c r="P105" s="4"/>
      <c r="Q105" s="4"/>
      <c r="R105" s="4"/>
      <c r="S105" s="6"/>
      <c r="T105" s="11"/>
      <c r="U105" s="11"/>
    </row>
    <row r="106" spans="2:21" s="2" customFormat="1" x14ac:dyDescent="0.2">
      <c r="B106" s="11"/>
      <c r="C106" s="11"/>
      <c r="D106" s="11"/>
      <c r="E106" s="11"/>
      <c r="F106" s="11"/>
      <c r="H106" s="4"/>
      <c r="I106" s="4"/>
      <c r="J106" s="4"/>
      <c r="K106" s="4"/>
      <c r="L106" s="4"/>
      <c r="M106" s="4"/>
      <c r="N106" s="4"/>
      <c r="O106" s="5"/>
      <c r="P106" s="4"/>
      <c r="Q106" s="4"/>
      <c r="R106" s="4"/>
      <c r="S106" s="6"/>
      <c r="T106" s="11"/>
      <c r="U106" s="11"/>
    </row>
    <row r="107" spans="2:21" s="2" customFormat="1" x14ac:dyDescent="0.2">
      <c r="B107" s="11"/>
      <c r="C107" s="11"/>
      <c r="D107" s="11"/>
      <c r="E107" s="11"/>
      <c r="F107" s="11"/>
      <c r="H107" s="4"/>
      <c r="I107" s="4"/>
      <c r="J107" s="4"/>
      <c r="K107" s="4"/>
      <c r="L107" s="4"/>
      <c r="M107" s="4"/>
      <c r="N107" s="4"/>
      <c r="O107" s="5"/>
      <c r="P107" s="4"/>
      <c r="Q107" s="4"/>
      <c r="R107" s="4"/>
      <c r="S107" s="6"/>
      <c r="T107" s="11"/>
      <c r="U107" s="11"/>
    </row>
    <row r="108" spans="2:21" s="2" customFormat="1" x14ac:dyDescent="0.2">
      <c r="B108" s="11"/>
      <c r="C108" s="11"/>
      <c r="D108" s="11"/>
      <c r="E108" s="11"/>
      <c r="F108" s="11"/>
      <c r="H108" s="4"/>
      <c r="I108" s="4"/>
      <c r="J108" s="4"/>
      <c r="K108" s="4"/>
      <c r="L108" s="4"/>
      <c r="M108" s="4"/>
      <c r="N108" s="4"/>
      <c r="O108" s="5"/>
      <c r="P108" s="4"/>
      <c r="Q108" s="4"/>
      <c r="R108" s="4"/>
      <c r="S108" s="6"/>
      <c r="T108" s="11"/>
      <c r="U108" s="11"/>
    </row>
    <row r="109" spans="2:21" s="2" customFormat="1" x14ac:dyDescent="0.2">
      <c r="B109" s="11"/>
      <c r="C109" s="11"/>
      <c r="D109" s="11"/>
      <c r="E109" s="11"/>
      <c r="F109" s="11"/>
      <c r="H109" s="4"/>
      <c r="I109" s="4"/>
      <c r="J109" s="4"/>
      <c r="K109" s="4"/>
      <c r="L109" s="4"/>
      <c r="M109" s="4"/>
      <c r="N109" s="4"/>
      <c r="O109" s="5"/>
      <c r="P109" s="4"/>
      <c r="Q109" s="4"/>
      <c r="R109" s="4"/>
      <c r="S109" s="6"/>
      <c r="T109" s="11"/>
      <c r="U109" s="11"/>
    </row>
    <row r="110" spans="2:21" s="2" customFormat="1" x14ac:dyDescent="0.2">
      <c r="B110" s="11"/>
      <c r="C110" s="11"/>
      <c r="D110" s="11"/>
      <c r="E110" s="11"/>
      <c r="F110" s="11"/>
      <c r="H110" s="4"/>
      <c r="I110" s="4"/>
      <c r="J110" s="4"/>
      <c r="K110" s="4"/>
      <c r="L110" s="4"/>
      <c r="M110" s="4"/>
      <c r="N110" s="4"/>
      <c r="O110" s="5"/>
      <c r="P110" s="4"/>
      <c r="Q110" s="4"/>
      <c r="R110" s="4"/>
      <c r="S110" s="6"/>
      <c r="T110" s="11"/>
      <c r="U110" s="11"/>
    </row>
    <row r="111" spans="2:21" s="2" customFormat="1" x14ac:dyDescent="0.2">
      <c r="B111" s="11"/>
      <c r="C111" s="11"/>
      <c r="D111" s="11"/>
      <c r="E111" s="11"/>
      <c r="F111" s="11"/>
      <c r="H111" s="4"/>
      <c r="I111" s="4"/>
      <c r="J111" s="4"/>
      <c r="K111" s="4"/>
      <c r="L111" s="4"/>
      <c r="M111" s="4"/>
      <c r="N111" s="4"/>
      <c r="O111" s="5"/>
      <c r="P111" s="4"/>
      <c r="Q111" s="4"/>
      <c r="R111" s="4"/>
      <c r="S111" s="6"/>
      <c r="T111" s="11"/>
      <c r="U111" s="11"/>
    </row>
    <row r="112" spans="2:21" s="2" customFormat="1" x14ac:dyDescent="0.2">
      <c r="B112" s="11"/>
      <c r="C112" s="11"/>
      <c r="D112" s="11"/>
      <c r="E112" s="11"/>
      <c r="F112" s="11"/>
      <c r="H112" s="4"/>
      <c r="I112" s="4"/>
      <c r="J112" s="4"/>
      <c r="K112" s="4"/>
      <c r="L112" s="4"/>
      <c r="M112" s="4"/>
      <c r="N112" s="4"/>
      <c r="O112" s="5"/>
      <c r="P112" s="4"/>
      <c r="Q112" s="4"/>
      <c r="R112" s="4"/>
      <c r="S112" s="6"/>
      <c r="T112" s="11"/>
      <c r="U112" s="11"/>
    </row>
    <row r="113" spans="2:21" s="2" customFormat="1" x14ac:dyDescent="0.2">
      <c r="B113" s="11"/>
      <c r="C113" s="11"/>
      <c r="D113" s="11"/>
      <c r="E113" s="11"/>
      <c r="F113" s="11"/>
      <c r="H113" s="4"/>
      <c r="I113" s="4"/>
      <c r="J113" s="4"/>
      <c r="K113" s="4"/>
      <c r="L113" s="4"/>
      <c r="M113" s="4"/>
      <c r="N113" s="4"/>
      <c r="O113" s="5"/>
      <c r="P113" s="4"/>
      <c r="Q113" s="4"/>
      <c r="R113" s="4"/>
      <c r="S113" s="6"/>
      <c r="T113" s="11"/>
      <c r="U113" s="11"/>
    </row>
    <row r="114" spans="2:21" s="2" customFormat="1" x14ac:dyDescent="0.2">
      <c r="B114" s="11"/>
      <c r="C114" s="11"/>
      <c r="D114" s="11"/>
      <c r="E114" s="11"/>
      <c r="F114" s="11"/>
      <c r="H114" s="4"/>
      <c r="I114" s="4"/>
      <c r="J114" s="4"/>
      <c r="K114" s="4"/>
      <c r="L114" s="4"/>
      <c r="M114" s="4"/>
      <c r="N114" s="4"/>
      <c r="O114" s="5"/>
      <c r="P114" s="4"/>
      <c r="Q114" s="4"/>
      <c r="R114" s="4"/>
      <c r="S114" s="6"/>
      <c r="T114" s="11"/>
      <c r="U114" s="11"/>
    </row>
    <row r="115" spans="2:21" s="2" customFormat="1" x14ac:dyDescent="0.2">
      <c r="B115" s="11"/>
      <c r="C115" s="11"/>
      <c r="D115" s="11"/>
      <c r="E115" s="11"/>
      <c r="F115" s="11"/>
      <c r="H115" s="4"/>
      <c r="I115" s="4"/>
      <c r="J115" s="4"/>
      <c r="K115" s="4"/>
      <c r="L115" s="4"/>
      <c r="M115" s="4"/>
      <c r="N115" s="4"/>
      <c r="O115" s="5"/>
      <c r="P115" s="4"/>
      <c r="Q115" s="4"/>
      <c r="R115" s="4"/>
      <c r="S115" s="6"/>
      <c r="T115" s="11"/>
      <c r="U115" s="11"/>
    </row>
    <row r="116" spans="2:21" s="2" customFormat="1" x14ac:dyDescent="0.2">
      <c r="B116" s="11"/>
      <c r="C116" s="11"/>
      <c r="D116" s="11"/>
      <c r="E116" s="11"/>
      <c r="F116" s="11"/>
      <c r="H116" s="4"/>
      <c r="I116" s="4"/>
      <c r="J116" s="4"/>
      <c r="K116" s="4"/>
      <c r="L116" s="4"/>
      <c r="M116" s="4"/>
      <c r="N116" s="4"/>
      <c r="O116" s="5"/>
      <c r="P116" s="4"/>
      <c r="Q116" s="4"/>
      <c r="R116" s="4"/>
      <c r="S116" s="6"/>
      <c r="T116" s="11"/>
      <c r="U116" s="11"/>
    </row>
    <row r="117" spans="2:21" s="2" customFormat="1" x14ac:dyDescent="0.2">
      <c r="B117" s="11"/>
      <c r="C117" s="11"/>
      <c r="D117" s="11"/>
      <c r="E117" s="11"/>
      <c r="F117" s="11"/>
      <c r="H117" s="4"/>
      <c r="I117" s="4"/>
      <c r="J117" s="4"/>
      <c r="K117" s="4"/>
      <c r="L117" s="4"/>
      <c r="M117" s="4"/>
      <c r="N117" s="4"/>
      <c r="O117" s="5"/>
      <c r="P117" s="4"/>
      <c r="Q117" s="4"/>
      <c r="R117" s="4"/>
      <c r="S117" s="6"/>
      <c r="T117" s="11"/>
      <c r="U117" s="11"/>
    </row>
    <row r="118" spans="2:21" s="2" customFormat="1" x14ac:dyDescent="0.2">
      <c r="B118" s="11"/>
      <c r="C118" s="11"/>
      <c r="D118" s="11"/>
      <c r="E118" s="11"/>
      <c r="F118" s="11"/>
      <c r="H118" s="4"/>
      <c r="I118" s="4"/>
      <c r="J118" s="4"/>
      <c r="K118" s="4"/>
      <c r="L118" s="4"/>
      <c r="M118" s="4"/>
      <c r="N118" s="4"/>
      <c r="O118" s="5"/>
      <c r="P118" s="4"/>
      <c r="Q118" s="4"/>
      <c r="R118" s="4"/>
      <c r="S118" s="6"/>
      <c r="T118" s="11"/>
      <c r="U118" s="11"/>
    </row>
    <row r="119" spans="2:21" s="2" customFormat="1" x14ac:dyDescent="0.2">
      <c r="B119" s="11"/>
      <c r="C119" s="11"/>
      <c r="D119" s="11"/>
      <c r="E119" s="11"/>
      <c r="F119" s="11"/>
      <c r="H119" s="4"/>
      <c r="I119" s="4"/>
      <c r="J119" s="4"/>
      <c r="K119" s="4"/>
      <c r="L119" s="4"/>
      <c r="M119" s="4"/>
      <c r="N119" s="4"/>
      <c r="O119" s="5"/>
      <c r="P119" s="4"/>
      <c r="Q119" s="4"/>
      <c r="R119" s="4"/>
      <c r="S119" s="6"/>
      <c r="T119" s="11"/>
      <c r="U119" s="11"/>
    </row>
    <row r="120" spans="2:21" s="2" customFormat="1" x14ac:dyDescent="0.2">
      <c r="B120" s="11"/>
      <c r="C120" s="11"/>
      <c r="D120" s="11"/>
      <c r="E120" s="11"/>
      <c r="F120" s="11"/>
      <c r="H120" s="4"/>
      <c r="I120" s="4"/>
      <c r="J120" s="4"/>
      <c r="K120" s="4"/>
      <c r="L120" s="4"/>
      <c r="M120" s="4"/>
      <c r="N120" s="4"/>
      <c r="O120" s="5"/>
      <c r="P120" s="4"/>
      <c r="Q120" s="4"/>
      <c r="R120" s="4"/>
      <c r="S120" s="6"/>
      <c r="T120" s="11"/>
      <c r="U120" s="11"/>
    </row>
    <row r="121" spans="2:21" s="2" customFormat="1" x14ac:dyDescent="0.2">
      <c r="B121" s="11"/>
      <c r="C121" s="11"/>
      <c r="D121" s="11"/>
      <c r="E121" s="11"/>
      <c r="F121" s="11"/>
      <c r="H121" s="4"/>
      <c r="I121" s="4"/>
      <c r="J121" s="4"/>
      <c r="K121" s="4"/>
      <c r="L121" s="4"/>
      <c r="M121" s="4"/>
      <c r="N121" s="4"/>
      <c r="O121" s="5"/>
      <c r="P121" s="4"/>
      <c r="Q121" s="4"/>
      <c r="R121" s="4"/>
      <c r="S121" s="6"/>
      <c r="T121" s="11"/>
      <c r="U121" s="11"/>
    </row>
    <row r="122" spans="2:21" s="2" customFormat="1" x14ac:dyDescent="0.2">
      <c r="B122" s="11"/>
      <c r="C122" s="11"/>
      <c r="D122" s="11"/>
      <c r="E122" s="11"/>
      <c r="F122" s="11"/>
      <c r="H122" s="4"/>
      <c r="I122" s="4"/>
      <c r="J122" s="4"/>
      <c r="K122" s="4"/>
      <c r="L122" s="4"/>
      <c r="M122" s="4"/>
      <c r="N122" s="4"/>
      <c r="O122" s="5"/>
      <c r="P122" s="4"/>
      <c r="Q122" s="4"/>
      <c r="R122" s="4"/>
      <c r="S122" s="6"/>
      <c r="T122" s="11"/>
      <c r="U122" s="11"/>
    </row>
    <row r="123" spans="2:21" s="2" customFormat="1" x14ac:dyDescent="0.2">
      <c r="B123" s="11"/>
      <c r="C123" s="11"/>
      <c r="D123" s="11"/>
      <c r="E123" s="11"/>
      <c r="F123" s="11"/>
      <c r="H123" s="4"/>
      <c r="I123" s="4"/>
      <c r="J123" s="4"/>
      <c r="K123" s="4"/>
      <c r="L123" s="4"/>
      <c r="M123" s="4"/>
      <c r="N123" s="4"/>
      <c r="O123" s="5"/>
      <c r="P123" s="4"/>
      <c r="Q123" s="4"/>
      <c r="R123" s="4"/>
      <c r="S123" s="6"/>
      <c r="T123" s="11"/>
      <c r="U123" s="11"/>
    </row>
    <row r="124" spans="2:21" s="2" customFormat="1" x14ac:dyDescent="0.2">
      <c r="B124" s="11"/>
      <c r="C124" s="11"/>
      <c r="D124" s="11"/>
      <c r="E124" s="11"/>
      <c r="F124" s="11"/>
      <c r="H124" s="4"/>
      <c r="I124" s="4"/>
      <c r="J124" s="4"/>
      <c r="K124" s="4"/>
      <c r="L124" s="4"/>
      <c r="M124" s="4"/>
      <c r="N124" s="4"/>
      <c r="O124" s="5"/>
      <c r="P124" s="4"/>
      <c r="Q124" s="4"/>
      <c r="R124" s="4"/>
      <c r="S124" s="6"/>
      <c r="T124" s="11"/>
      <c r="U124" s="11"/>
    </row>
    <row r="125" spans="2:21" s="2" customFormat="1" x14ac:dyDescent="0.2">
      <c r="B125" s="11"/>
      <c r="C125" s="11"/>
      <c r="D125" s="11"/>
      <c r="E125" s="11"/>
      <c r="F125" s="11"/>
      <c r="H125" s="4"/>
      <c r="I125" s="4"/>
      <c r="J125" s="4"/>
      <c r="K125" s="4"/>
      <c r="L125" s="4"/>
      <c r="M125" s="4"/>
      <c r="N125" s="4"/>
      <c r="O125" s="5"/>
      <c r="P125" s="4"/>
      <c r="Q125" s="4"/>
      <c r="R125" s="4"/>
      <c r="S125" s="6"/>
      <c r="T125" s="11"/>
      <c r="U125" s="11"/>
    </row>
    <row r="126" spans="2:21" s="2" customFormat="1" x14ac:dyDescent="0.2">
      <c r="B126" s="11"/>
      <c r="C126" s="11"/>
      <c r="D126" s="11"/>
      <c r="E126" s="11"/>
      <c r="F126" s="11"/>
      <c r="H126" s="4"/>
      <c r="I126" s="4"/>
      <c r="J126" s="4"/>
      <c r="K126" s="4"/>
      <c r="L126" s="4"/>
      <c r="M126" s="4"/>
      <c r="N126" s="4"/>
      <c r="O126" s="5"/>
      <c r="P126" s="4"/>
      <c r="Q126" s="4"/>
      <c r="R126" s="4"/>
      <c r="S126" s="6"/>
      <c r="T126" s="11"/>
      <c r="U126" s="11"/>
    </row>
    <row r="127" spans="2:21" s="2" customFormat="1" x14ac:dyDescent="0.2">
      <c r="B127" s="11"/>
      <c r="C127" s="11"/>
      <c r="D127" s="11"/>
      <c r="E127" s="11"/>
      <c r="F127" s="11"/>
      <c r="H127" s="4"/>
      <c r="I127" s="4"/>
      <c r="J127" s="4"/>
      <c r="K127" s="4"/>
      <c r="L127" s="4"/>
      <c r="M127" s="4"/>
      <c r="N127" s="4"/>
      <c r="O127" s="5"/>
      <c r="P127" s="4"/>
      <c r="Q127" s="4"/>
      <c r="R127" s="4"/>
      <c r="S127" s="6"/>
      <c r="T127" s="11"/>
      <c r="U127" s="11"/>
    </row>
    <row r="128" spans="2:21" s="2" customFormat="1" x14ac:dyDescent="0.2">
      <c r="B128" s="11"/>
      <c r="C128" s="11"/>
      <c r="D128" s="11"/>
      <c r="E128" s="11"/>
      <c r="F128" s="11"/>
      <c r="H128" s="4"/>
      <c r="I128" s="4"/>
      <c r="J128" s="4"/>
      <c r="K128" s="4"/>
      <c r="L128" s="4"/>
      <c r="M128" s="4"/>
      <c r="N128" s="4"/>
      <c r="O128" s="5"/>
      <c r="P128" s="4"/>
      <c r="Q128" s="4"/>
      <c r="R128" s="4"/>
      <c r="S128" s="6"/>
      <c r="T128" s="11"/>
      <c r="U128" s="11"/>
    </row>
    <row r="129" spans="2:21" s="2" customFormat="1" x14ac:dyDescent="0.2">
      <c r="B129" s="11"/>
      <c r="C129" s="11"/>
      <c r="D129" s="11"/>
      <c r="E129" s="11"/>
      <c r="F129" s="11"/>
      <c r="H129" s="4"/>
      <c r="I129" s="4"/>
      <c r="J129" s="4"/>
      <c r="K129" s="4"/>
      <c r="L129" s="4"/>
      <c r="M129" s="4"/>
      <c r="N129" s="4"/>
      <c r="O129" s="5"/>
      <c r="P129" s="4"/>
      <c r="Q129" s="4"/>
      <c r="R129" s="4"/>
      <c r="S129" s="6"/>
      <c r="T129" s="11"/>
      <c r="U129" s="11"/>
    </row>
    <row r="130" spans="2:21" s="2" customFormat="1" x14ac:dyDescent="0.2">
      <c r="B130" s="11"/>
      <c r="C130" s="11"/>
      <c r="D130" s="11"/>
      <c r="E130" s="11"/>
      <c r="F130" s="11"/>
      <c r="H130" s="4"/>
      <c r="I130" s="4"/>
      <c r="J130" s="4"/>
      <c r="K130" s="4"/>
      <c r="L130" s="4"/>
      <c r="M130" s="4"/>
      <c r="N130" s="4"/>
      <c r="O130" s="5"/>
      <c r="P130" s="4"/>
      <c r="Q130" s="4"/>
      <c r="R130" s="4"/>
      <c r="S130" s="6"/>
      <c r="T130" s="11"/>
      <c r="U130" s="11"/>
    </row>
    <row r="131" spans="2:21" s="2" customFormat="1" x14ac:dyDescent="0.2">
      <c r="B131" s="11"/>
      <c r="C131" s="11"/>
      <c r="D131" s="11"/>
      <c r="E131" s="11"/>
      <c r="F131" s="11"/>
      <c r="H131" s="4"/>
      <c r="I131" s="4"/>
      <c r="J131" s="4"/>
      <c r="K131" s="4"/>
      <c r="L131" s="4"/>
      <c r="M131" s="4"/>
      <c r="N131" s="4"/>
      <c r="O131" s="5"/>
      <c r="P131" s="4"/>
      <c r="Q131" s="4"/>
      <c r="R131" s="4"/>
      <c r="S131" s="6"/>
      <c r="T131" s="11"/>
      <c r="U131" s="11"/>
    </row>
    <row r="132" spans="2:21" s="2" customFormat="1" x14ac:dyDescent="0.2">
      <c r="B132" s="11"/>
      <c r="C132" s="11"/>
      <c r="D132" s="11"/>
      <c r="E132" s="11"/>
      <c r="F132" s="11"/>
      <c r="H132" s="4"/>
      <c r="I132" s="4"/>
      <c r="J132" s="4"/>
      <c r="K132" s="4"/>
      <c r="L132" s="4"/>
      <c r="M132" s="4"/>
      <c r="N132" s="4"/>
      <c r="O132" s="5"/>
      <c r="P132" s="4"/>
      <c r="Q132" s="4"/>
      <c r="R132" s="4"/>
      <c r="S132" s="6"/>
      <c r="T132" s="11"/>
      <c r="U132" s="11"/>
    </row>
    <row r="133" spans="2:21" s="2" customFormat="1" x14ac:dyDescent="0.2">
      <c r="B133" s="11"/>
      <c r="C133" s="11"/>
      <c r="D133" s="11"/>
      <c r="E133" s="11"/>
      <c r="F133" s="11"/>
      <c r="H133" s="4"/>
      <c r="I133" s="4"/>
      <c r="J133" s="4"/>
      <c r="K133" s="4"/>
      <c r="L133" s="4"/>
      <c r="M133" s="4"/>
      <c r="N133" s="4"/>
      <c r="O133" s="5"/>
      <c r="P133" s="4"/>
      <c r="Q133" s="4"/>
      <c r="R133" s="4"/>
      <c r="S133" s="6"/>
      <c r="T133" s="11"/>
      <c r="U133" s="11"/>
    </row>
    <row r="134" spans="2:21" s="2" customFormat="1" x14ac:dyDescent="0.2">
      <c r="B134" s="11"/>
      <c r="C134" s="11"/>
      <c r="D134" s="11"/>
      <c r="E134" s="11"/>
      <c r="F134" s="11"/>
      <c r="H134" s="4"/>
      <c r="I134" s="4"/>
      <c r="J134" s="4"/>
      <c r="K134" s="4"/>
      <c r="L134" s="4"/>
      <c r="M134" s="4"/>
      <c r="N134" s="4"/>
      <c r="O134" s="5"/>
      <c r="P134" s="4"/>
      <c r="Q134" s="4"/>
      <c r="R134" s="4"/>
      <c r="S134" s="6"/>
      <c r="T134" s="11"/>
      <c r="U134" s="11"/>
    </row>
    <row r="135" spans="2:21" s="2" customFormat="1" x14ac:dyDescent="0.2">
      <c r="B135" s="11"/>
      <c r="C135" s="11"/>
      <c r="D135" s="11"/>
      <c r="E135" s="11"/>
      <c r="F135" s="11"/>
      <c r="H135" s="4"/>
      <c r="I135" s="4"/>
      <c r="J135" s="4"/>
      <c r="K135" s="4"/>
      <c r="L135" s="4"/>
      <c r="M135" s="4"/>
      <c r="N135" s="4"/>
      <c r="O135" s="5"/>
      <c r="P135" s="4"/>
      <c r="Q135" s="4"/>
      <c r="R135" s="4"/>
      <c r="S135" s="6"/>
      <c r="T135" s="11"/>
      <c r="U135" s="11"/>
    </row>
    <row r="136" spans="2:21" s="2" customFormat="1" x14ac:dyDescent="0.2">
      <c r="B136" s="11"/>
      <c r="C136" s="11"/>
      <c r="D136" s="11"/>
      <c r="E136" s="11"/>
      <c r="F136" s="11"/>
      <c r="H136" s="4"/>
      <c r="I136" s="4"/>
      <c r="J136" s="4"/>
      <c r="K136" s="4"/>
      <c r="L136" s="4"/>
      <c r="M136" s="4"/>
      <c r="N136" s="4"/>
      <c r="O136" s="5"/>
      <c r="P136" s="4"/>
      <c r="Q136" s="4"/>
      <c r="R136" s="4"/>
      <c r="S136" s="6"/>
      <c r="T136" s="11"/>
      <c r="U136" s="11"/>
    </row>
    <row r="137" spans="2:21" s="2" customFormat="1" x14ac:dyDescent="0.2">
      <c r="B137" s="11"/>
      <c r="C137" s="11"/>
      <c r="D137" s="11"/>
      <c r="E137" s="11"/>
      <c r="F137" s="11"/>
      <c r="H137" s="4"/>
      <c r="I137" s="4"/>
      <c r="J137" s="4"/>
      <c r="K137" s="4"/>
      <c r="L137" s="4"/>
      <c r="M137" s="4"/>
      <c r="N137" s="4"/>
      <c r="O137" s="5"/>
      <c r="P137" s="4"/>
      <c r="Q137" s="4"/>
      <c r="R137" s="4"/>
      <c r="S137" s="6"/>
      <c r="T137" s="11"/>
      <c r="U137" s="11"/>
    </row>
    <row r="138" spans="2:21" s="2" customFormat="1" x14ac:dyDescent="0.2">
      <c r="B138" s="11"/>
      <c r="C138" s="11"/>
      <c r="D138" s="11"/>
      <c r="E138" s="11"/>
      <c r="F138" s="11"/>
      <c r="H138" s="4"/>
      <c r="I138" s="4"/>
      <c r="J138" s="4"/>
      <c r="K138" s="4"/>
      <c r="L138" s="4"/>
      <c r="M138" s="4"/>
      <c r="N138" s="4"/>
      <c r="O138" s="5"/>
      <c r="P138" s="4"/>
      <c r="Q138" s="4"/>
      <c r="R138" s="4"/>
      <c r="S138" s="6"/>
      <c r="T138" s="11"/>
      <c r="U138" s="11"/>
    </row>
    <row r="139" spans="2:21" s="2" customFormat="1" x14ac:dyDescent="0.2">
      <c r="B139" s="11"/>
      <c r="C139" s="11"/>
      <c r="D139" s="11"/>
      <c r="E139" s="11"/>
      <c r="F139" s="11"/>
      <c r="H139" s="4"/>
      <c r="I139" s="4"/>
      <c r="J139" s="4"/>
      <c r="K139" s="4"/>
      <c r="L139" s="4"/>
      <c r="M139" s="4"/>
      <c r="N139" s="4"/>
      <c r="O139" s="5"/>
      <c r="P139" s="4"/>
      <c r="Q139" s="4"/>
      <c r="R139" s="4"/>
      <c r="S139" s="6"/>
      <c r="T139" s="11"/>
      <c r="U139" s="11"/>
    </row>
    <row r="140" spans="2:21" s="2" customFormat="1" x14ac:dyDescent="0.2">
      <c r="B140" s="11"/>
      <c r="C140" s="11"/>
      <c r="D140" s="11"/>
      <c r="E140" s="11"/>
      <c r="F140" s="11"/>
      <c r="H140" s="4"/>
      <c r="I140" s="4"/>
      <c r="J140" s="4"/>
      <c r="K140" s="4"/>
      <c r="L140" s="4"/>
      <c r="M140" s="4"/>
      <c r="N140" s="4"/>
      <c r="O140" s="5"/>
      <c r="P140" s="4"/>
      <c r="Q140" s="4"/>
      <c r="R140" s="4"/>
      <c r="S140" s="6"/>
      <c r="T140" s="11"/>
      <c r="U140" s="11"/>
    </row>
    <row r="141" spans="2:21" s="2" customFormat="1" x14ac:dyDescent="0.2">
      <c r="B141" s="11"/>
      <c r="C141" s="11"/>
      <c r="D141" s="11"/>
      <c r="E141" s="11"/>
      <c r="F141" s="11"/>
      <c r="H141" s="4"/>
      <c r="I141" s="4"/>
      <c r="J141" s="4"/>
      <c r="K141" s="4"/>
      <c r="L141" s="4"/>
      <c r="M141" s="4"/>
      <c r="N141" s="4"/>
      <c r="O141" s="5"/>
      <c r="P141" s="4"/>
      <c r="Q141" s="4"/>
      <c r="R141" s="4"/>
      <c r="S141" s="6"/>
      <c r="T141" s="11"/>
      <c r="U141" s="11"/>
    </row>
    <row r="142" spans="2:21" s="2" customFormat="1" x14ac:dyDescent="0.2">
      <c r="B142" s="11"/>
      <c r="C142" s="11"/>
      <c r="D142" s="11"/>
      <c r="E142" s="11"/>
      <c r="F142" s="11"/>
      <c r="H142" s="4"/>
      <c r="I142" s="4"/>
      <c r="J142" s="4"/>
      <c r="K142" s="4"/>
      <c r="L142" s="4"/>
      <c r="M142" s="4"/>
      <c r="N142" s="4"/>
      <c r="O142" s="5"/>
      <c r="P142" s="4"/>
      <c r="Q142" s="4"/>
      <c r="R142" s="4"/>
      <c r="S142" s="6"/>
      <c r="T142" s="11"/>
      <c r="U142" s="11"/>
    </row>
    <row r="143" spans="2:21" s="2" customFormat="1" x14ac:dyDescent="0.2">
      <c r="B143" s="11"/>
      <c r="C143" s="11"/>
      <c r="D143" s="11"/>
      <c r="E143" s="11"/>
      <c r="F143" s="11"/>
      <c r="H143" s="4"/>
      <c r="I143" s="4"/>
      <c r="J143" s="4"/>
      <c r="K143" s="4"/>
      <c r="L143" s="4"/>
      <c r="M143" s="4"/>
      <c r="N143" s="4"/>
      <c r="O143" s="5"/>
      <c r="P143" s="4"/>
      <c r="Q143" s="4"/>
      <c r="R143" s="4"/>
      <c r="S143" s="6"/>
      <c r="T143" s="11"/>
      <c r="U143" s="11"/>
    </row>
    <row r="144" spans="2:21" s="2" customFormat="1" x14ac:dyDescent="0.2">
      <c r="B144" s="11"/>
      <c r="C144" s="11"/>
      <c r="D144" s="11"/>
      <c r="E144" s="11"/>
      <c r="F144" s="11"/>
      <c r="H144" s="4"/>
      <c r="I144" s="4"/>
      <c r="J144" s="4"/>
      <c r="K144" s="4"/>
      <c r="L144" s="4"/>
      <c r="M144" s="4"/>
      <c r="N144" s="4"/>
      <c r="O144" s="5"/>
      <c r="P144" s="4"/>
      <c r="Q144" s="4"/>
      <c r="R144" s="4"/>
      <c r="S144" s="6"/>
      <c r="T144" s="11"/>
      <c r="U144" s="11"/>
    </row>
    <row r="145" spans="2:21" s="2" customFormat="1" x14ac:dyDescent="0.2">
      <c r="B145" s="11"/>
      <c r="C145" s="11"/>
      <c r="D145" s="11"/>
      <c r="E145" s="11"/>
      <c r="F145" s="11"/>
      <c r="H145" s="4"/>
      <c r="I145" s="4"/>
      <c r="J145" s="4"/>
      <c r="K145" s="4"/>
      <c r="L145" s="4"/>
      <c r="M145" s="4"/>
      <c r="N145" s="4"/>
      <c r="O145" s="5"/>
      <c r="P145" s="4"/>
      <c r="Q145" s="4"/>
      <c r="R145" s="4"/>
      <c r="S145" s="6"/>
      <c r="T145" s="11"/>
      <c r="U145" s="11"/>
    </row>
    <row r="146" spans="2:21" s="2" customFormat="1" x14ac:dyDescent="0.2">
      <c r="B146" s="11"/>
      <c r="C146" s="11"/>
      <c r="D146" s="11"/>
      <c r="E146" s="11"/>
      <c r="F146" s="11"/>
      <c r="H146" s="4"/>
      <c r="I146" s="4"/>
      <c r="J146" s="4"/>
      <c r="K146" s="4"/>
      <c r="L146" s="4"/>
      <c r="M146" s="4"/>
      <c r="N146" s="4"/>
      <c r="O146" s="5"/>
      <c r="P146" s="4"/>
      <c r="Q146" s="4"/>
      <c r="R146" s="4"/>
      <c r="S146" s="6"/>
      <c r="T146" s="11"/>
      <c r="U146" s="11"/>
    </row>
    <row r="147" spans="2:21" s="2" customFormat="1" x14ac:dyDescent="0.2">
      <c r="B147" s="11"/>
      <c r="C147" s="11"/>
      <c r="D147" s="11"/>
      <c r="E147" s="11"/>
      <c r="F147" s="11"/>
      <c r="H147" s="4"/>
      <c r="I147" s="4"/>
      <c r="J147" s="4"/>
      <c r="K147" s="4"/>
      <c r="L147" s="4"/>
      <c r="M147" s="4"/>
      <c r="N147" s="4"/>
      <c r="O147" s="5"/>
      <c r="P147" s="4"/>
      <c r="Q147" s="4"/>
      <c r="R147" s="4"/>
      <c r="S147" s="6"/>
      <c r="T147" s="11"/>
      <c r="U147" s="11"/>
    </row>
    <row r="148" spans="2:21" s="2" customFormat="1" x14ac:dyDescent="0.2">
      <c r="B148" s="11"/>
      <c r="C148" s="11"/>
      <c r="D148" s="11"/>
      <c r="E148" s="11"/>
      <c r="F148" s="11"/>
      <c r="H148" s="4"/>
      <c r="I148" s="4"/>
      <c r="J148" s="4"/>
      <c r="K148" s="4"/>
      <c r="L148" s="4"/>
      <c r="M148" s="4"/>
      <c r="N148" s="4"/>
      <c r="O148" s="5"/>
      <c r="P148" s="4"/>
      <c r="Q148" s="4"/>
      <c r="R148" s="4"/>
      <c r="S148" s="6"/>
      <c r="T148" s="11"/>
      <c r="U148" s="11"/>
    </row>
    <row r="149" spans="2:21" s="2" customFormat="1" x14ac:dyDescent="0.2">
      <c r="B149" s="11"/>
      <c r="C149" s="11"/>
      <c r="D149" s="11"/>
      <c r="E149" s="11"/>
      <c r="F149" s="11"/>
      <c r="H149" s="4"/>
      <c r="I149" s="4"/>
      <c r="J149" s="4"/>
      <c r="K149" s="4"/>
      <c r="L149" s="4"/>
      <c r="M149" s="4"/>
      <c r="N149" s="4"/>
      <c r="O149" s="5"/>
      <c r="P149" s="4"/>
      <c r="Q149" s="4"/>
      <c r="R149" s="4"/>
      <c r="S149" s="6"/>
      <c r="T149" s="11"/>
      <c r="U149" s="11"/>
    </row>
    <row r="150" spans="2:21" s="2" customFormat="1" x14ac:dyDescent="0.2">
      <c r="B150" s="11"/>
      <c r="C150" s="11"/>
      <c r="D150" s="11"/>
      <c r="E150" s="11"/>
      <c r="F150" s="11"/>
      <c r="H150" s="4"/>
      <c r="I150" s="4"/>
      <c r="J150" s="4"/>
      <c r="K150" s="4"/>
      <c r="L150" s="4"/>
      <c r="M150" s="4"/>
      <c r="N150" s="4"/>
      <c r="O150" s="5"/>
      <c r="P150" s="4"/>
      <c r="Q150" s="4"/>
      <c r="R150" s="4"/>
      <c r="S150" s="6"/>
      <c r="T150" s="11"/>
      <c r="U150" s="11"/>
    </row>
    <row r="151" spans="2:21" s="2" customFormat="1" x14ac:dyDescent="0.2">
      <c r="B151" s="11"/>
      <c r="C151" s="11"/>
      <c r="D151" s="11"/>
      <c r="E151" s="11"/>
      <c r="F151" s="11"/>
      <c r="H151" s="4"/>
      <c r="I151" s="4"/>
      <c r="J151" s="4"/>
      <c r="K151" s="4"/>
      <c r="L151" s="4"/>
      <c r="M151" s="4"/>
      <c r="N151" s="4"/>
      <c r="O151" s="5"/>
      <c r="P151" s="4"/>
      <c r="Q151" s="4"/>
      <c r="R151" s="4"/>
      <c r="S151" s="6"/>
      <c r="T151" s="11"/>
      <c r="U151" s="11"/>
    </row>
    <row r="152" spans="2:21" s="2" customFormat="1" x14ac:dyDescent="0.2">
      <c r="B152" s="11"/>
      <c r="C152" s="11"/>
      <c r="D152" s="11"/>
      <c r="E152" s="11"/>
      <c r="F152" s="11"/>
      <c r="H152" s="4"/>
      <c r="I152" s="4"/>
      <c r="J152" s="4"/>
      <c r="K152" s="4"/>
      <c r="L152" s="4"/>
      <c r="M152" s="4"/>
      <c r="N152" s="4"/>
      <c r="O152" s="5"/>
      <c r="P152" s="4"/>
      <c r="Q152" s="4"/>
      <c r="R152" s="4"/>
      <c r="S152" s="6"/>
      <c r="T152" s="11"/>
      <c r="U152" s="11"/>
    </row>
    <row r="153" spans="2:21" s="2" customFormat="1" x14ac:dyDescent="0.2">
      <c r="B153" s="11"/>
      <c r="C153" s="11"/>
      <c r="D153" s="11"/>
      <c r="E153" s="11"/>
      <c r="F153" s="11"/>
      <c r="H153" s="4"/>
      <c r="I153" s="4"/>
      <c r="J153" s="4"/>
      <c r="K153" s="4"/>
      <c r="L153" s="4"/>
      <c r="M153" s="4"/>
      <c r="N153" s="4"/>
      <c r="O153" s="5"/>
      <c r="P153" s="4"/>
      <c r="Q153" s="4"/>
      <c r="R153" s="4"/>
      <c r="S153" s="6"/>
      <c r="T153" s="11"/>
      <c r="U153" s="11"/>
    </row>
    <row r="154" spans="2:21" s="2" customFormat="1" x14ac:dyDescent="0.2">
      <c r="B154" s="11"/>
      <c r="C154" s="11"/>
      <c r="D154" s="11"/>
      <c r="E154" s="11"/>
      <c r="F154" s="11"/>
      <c r="H154" s="4"/>
      <c r="I154" s="4"/>
      <c r="J154" s="4"/>
      <c r="K154" s="4"/>
      <c r="L154" s="4"/>
      <c r="M154" s="4"/>
      <c r="N154" s="4"/>
      <c r="O154" s="5"/>
      <c r="P154" s="4"/>
      <c r="Q154" s="4"/>
      <c r="R154" s="4"/>
      <c r="S154" s="6"/>
      <c r="T154" s="11"/>
      <c r="U154" s="11"/>
    </row>
    <row r="155" spans="2:21" s="2" customFormat="1" x14ac:dyDescent="0.2">
      <c r="B155" s="11"/>
      <c r="C155" s="11"/>
      <c r="D155" s="11"/>
      <c r="E155" s="11"/>
      <c r="F155" s="11"/>
      <c r="H155" s="4"/>
      <c r="I155" s="4"/>
      <c r="J155" s="4"/>
      <c r="K155" s="4"/>
      <c r="L155" s="4"/>
      <c r="M155" s="4"/>
      <c r="N155" s="4"/>
      <c r="O155" s="5"/>
      <c r="P155" s="4"/>
      <c r="Q155" s="4"/>
      <c r="R155" s="4"/>
      <c r="S155" s="6"/>
      <c r="T155" s="11"/>
      <c r="U155" s="11"/>
    </row>
    <row r="156" spans="2:21" s="2" customFormat="1" x14ac:dyDescent="0.2">
      <c r="B156" s="11"/>
      <c r="C156" s="11"/>
      <c r="D156" s="11"/>
      <c r="E156" s="11"/>
      <c r="F156" s="11"/>
      <c r="H156" s="4"/>
      <c r="I156" s="4"/>
      <c r="J156" s="4"/>
      <c r="K156" s="4"/>
      <c r="L156" s="4"/>
      <c r="M156" s="4"/>
      <c r="N156" s="4"/>
      <c r="O156" s="5"/>
      <c r="P156" s="4"/>
      <c r="Q156" s="4"/>
      <c r="R156" s="4"/>
      <c r="S156" s="6"/>
      <c r="T156" s="11"/>
      <c r="U156" s="11"/>
    </row>
    <row r="157" spans="2:21" s="2" customFormat="1" x14ac:dyDescent="0.2">
      <c r="B157" s="11"/>
      <c r="C157" s="11"/>
      <c r="D157" s="11"/>
      <c r="E157" s="11"/>
      <c r="F157" s="11"/>
      <c r="H157" s="4"/>
      <c r="I157" s="4"/>
      <c r="J157" s="4"/>
      <c r="K157" s="4"/>
      <c r="L157" s="4"/>
      <c r="M157" s="4"/>
      <c r="N157" s="4"/>
      <c r="O157" s="5"/>
      <c r="P157" s="4"/>
      <c r="Q157" s="4"/>
      <c r="R157" s="4"/>
      <c r="S157" s="6"/>
      <c r="T157" s="11"/>
      <c r="U157" s="11"/>
    </row>
    <row r="158" spans="2:21" s="2" customFormat="1" x14ac:dyDescent="0.2">
      <c r="B158" s="11"/>
      <c r="C158" s="11"/>
      <c r="D158" s="11"/>
      <c r="E158" s="11"/>
      <c r="F158" s="11"/>
      <c r="H158" s="4"/>
      <c r="I158" s="4"/>
      <c r="J158" s="4"/>
      <c r="K158" s="4"/>
      <c r="L158" s="4"/>
      <c r="M158" s="4"/>
      <c r="N158" s="4"/>
      <c r="O158" s="5"/>
      <c r="P158" s="4"/>
      <c r="Q158" s="4"/>
      <c r="R158" s="4"/>
      <c r="S158" s="6"/>
      <c r="T158" s="11"/>
      <c r="U158" s="11"/>
    </row>
    <row r="159" spans="2:21" s="2" customFormat="1" x14ac:dyDescent="0.2">
      <c r="B159" s="11"/>
      <c r="C159" s="11"/>
      <c r="D159" s="11"/>
      <c r="E159" s="11"/>
      <c r="F159" s="11"/>
      <c r="H159" s="4"/>
      <c r="I159" s="4"/>
      <c r="J159" s="4"/>
      <c r="K159" s="4"/>
      <c r="L159" s="4"/>
      <c r="M159" s="4"/>
      <c r="N159" s="4"/>
      <c r="O159" s="5"/>
      <c r="P159" s="4"/>
      <c r="Q159" s="4"/>
      <c r="R159" s="4"/>
      <c r="S159" s="6"/>
      <c r="T159" s="11"/>
      <c r="U159" s="11"/>
    </row>
    <row r="160" spans="2:21" s="2" customFormat="1" x14ac:dyDescent="0.2">
      <c r="B160" s="11"/>
      <c r="C160" s="11"/>
      <c r="D160" s="11"/>
      <c r="E160" s="11"/>
      <c r="F160" s="11"/>
      <c r="H160" s="4"/>
      <c r="I160" s="4"/>
      <c r="J160" s="4"/>
      <c r="K160" s="4"/>
      <c r="L160" s="4"/>
      <c r="M160" s="4"/>
      <c r="N160" s="4"/>
      <c r="O160" s="5"/>
      <c r="P160" s="4"/>
      <c r="Q160" s="4"/>
      <c r="R160" s="4"/>
      <c r="S160" s="6"/>
      <c r="T160" s="11"/>
      <c r="U160" s="11"/>
    </row>
    <row r="161" spans="2:21" s="2" customFormat="1" x14ac:dyDescent="0.2">
      <c r="B161" s="11"/>
      <c r="C161" s="11"/>
      <c r="D161" s="11"/>
      <c r="E161" s="11"/>
      <c r="F161" s="11"/>
      <c r="H161" s="4"/>
      <c r="I161" s="4"/>
      <c r="J161" s="4"/>
      <c r="K161" s="4"/>
      <c r="L161" s="4"/>
      <c r="M161" s="4"/>
      <c r="N161" s="4"/>
      <c r="O161" s="5"/>
      <c r="P161" s="4"/>
      <c r="Q161" s="4"/>
      <c r="R161" s="4"/>
      <c r="S161" s="6"/>
      <c r="T161" s="11"/>
      <c r="U161" s="11"/>
    </row>
    <row r="162" spans="2:21" s="2" customFormat="1" x14ac:dyDescent="0.2">
      <c r="B162" s="11"/>
      <c r="C162" s="11"/>
      <c r="D162" s="11"/>
      <c r="E162" s="11"/>
      <c r="F162" s="11"/>
      <c r="H162" s="4"/>
      <c r="I162" s="4"/>
      <c r="J162" s="4"/>
      <c r="K162" s="4"/>
      <c r="L162" s="4"/>
      <c r="M162" s="4"/>
      <c r="N162" s="4"/>
      <c r="O162" s="5"/>
      <c r="P162" s="4"/>
      <c r="Q162" s="4"/>
      <c r="R162" s="4"/>
      <c r="S162" s="6"/>
      <c r="T162" s="11"/>
      <c r="U162" s="11"/>
    </row>
    <row r="163" spans="2:21" s="2" customFormat="1" x14ac:dyDescent="0.2">
      <c r="B163" s="11"/>
      <c r="C163" s="11"/>
      <c r="D163" s="11"/>
      <c r="E163" s="11"/>
      <c r="F163" s="11"/>
      <c r="H163" s="4"/>
      <c r="I163" s="4"/>
      <c r="J163" s="4"/>
      <c r="K163" s="4"/>
      <c r="L163" s="4"/>
      <c r="M163" s="4"/>
      <c r="N163" s="4"/>
      <c r="O163" s="5"/>
      <c r="P163" s="4"/>
      <c r="Q163" s="4"/>
      <c r="R163" s="4"/>
      <c r="S163" s="6"/>
      <c r="T163" s="11"/>
      <c r="U163" s="11"/>
    </row>
    <row r="164" spans="2:21" s="2" customFormat="1" x14ac:dyDescent="0.2">
      <c r="B164" s="11"/>
      <c r="C164" s="11"/>
      <c r="D164" s="11"/>
      <c r="E164" s="11"/>
      <c r="F164" s="11"/>
      <c r="H164" s="4"/>
      <c r="I164" s="4"/>
      <c r="J164" s="4"/>
      <c r="K164" s="4"/>
      <c r="L164" s="4"/>
      <c r="M164" s="4"/>
      <c r="N164" s="4"/>
      <c r="O164" s="5"/>
      <c r="P164" s="4"/>
      <c r="Q164" s="4"/>
      <c r="R164" s="4"/>
      <c r="S164" s="6"/>
      <c r="T164" s="11"/>
      <c r="U164" s="11"/>
    </row>
    <row r="165" spans="2:21" s="2" customFormat="1" x14ac:dyDescent="0.2">
      <c r="B165" s="11"/>
      <c r="C165" s="11"/>
      <c r="D165" s="11"/>
      <c r="E165" s="11"/>
      <c r="F165" s="11"/>
      <c r="H165" s="4"/>
      <c r="I165" s="4"/>
      <c r="J165" s="4"/>
      <c r="K165" s="4"/>
      <c r="L165" s="4"/>
      <c r="M165" s="4"/>
      <c r="N165" s="4"/>
      <c r="O165" s="5"/>
      <c r="P165" s="4"/>
      <c r="Q165" s="4"/>
      <c r="R165" s="4"/>
      <c r="S165" s="6"/>
      <c r="T165" s="11"/>
      <c r="U165" s="11"/>
    </row>
    <row r="166" spans="2:21" s="2" customFormat="1" x14ac:dyDescent="0.2">
      <c r="B166" s="11"/>
      <c r="C166" s="11"/>
      <c r="D166" s="11"/>
      <c r="E166" s="11"/>
      <c r="F166" s="11"/>
      <c r="H166" s="4"/>
      <c r="I166" s="4"/>
      <c r="J166" s="4"/>
      <c r="K166" s="4"/>
      <c r="L166" s="4"/>
      <c r="M166" s="4"/>
      <c r="N166" s="4"/>
      <c r="O166" s="5"/>
      <c r="P166" s="4"/>
      <c r="Q166" s="4"/>
      <c r="R166" s="4"/>
      <c r="S166" s="6"/>
      <c r="T166" s="11"/>
      <c r="U166" s="11"/>
    </row>
    <row r="167" spans="2:21" s="2" customFormat="1" x14ac:dyDescent="0.2">
      <c r="B167" s="11"/>
      <c r="C167" s="11"/>
      <c r="D167" s="11"/>
      <c r="E167" s="11"/>
      <c r="F167" s="11"/>
      <c r="H167" s="4"/>
      <c r="I167" s="4"/>
      <c r="J167" s="4"/>
      <c r="K167" s="4"/>
      <c r="L167" s="4"/>
      <c r="M167" s="4"/>
      <c r="N167" s="4"/>
      <c r="O167" s="5"/>
      <c r="P167" s="4"/>
      <c r="Q167" s="4"/>
      <c r="R167" s="4"/>
      <c r="S167" s="6"/>
      <c r="T167" s="11"/>
      <c r="U167" s="11"/>
    </row>
    <row r="168" spans="2:21" s="2" customFormat="1" x14ac:dyDescent="0.2">
      <c r="B168" s="11"/>
      <c r="C168" s="11"/>
      <c r="D168" s="11"/>
      <c r="E168" s="11"/>
      <c r="F168" s="11"/>
      <c r="H168" s="4"/>
      <c r="I168" s="4"/>
      <c r="J168" s="4"/>
      <c r="K168" s="4"/>
      <c r="L168" s="4"/>
      <c r="M168" s="4"/>
      <c r="N168" s="4"/>
      <c r="O168" s="5"/>
      <c r="P168" s="4"/>
      <c r="Q168" s="4"/>
      <c r="R168" s="4"/>
      <c r="S168" s="6"/>
      <c r="T168" s="11"/>
      <c r="U168" s="11"/>
    </row>
    <row r="169" spans="2:21" s="2" customFormat="1" x14ac:dyDescent="0.2">
      <c r="B169" s="11"/>
      <c r="C169" s="11"/>
      <c r="D169" s="11"/>
      <c r="E169" s="11"/>
      <c r="F169" s="11"/>
      <c r="H169" s="4"/>
      <c r="I169" s="4"/>
      <c r="J169" s="4"/>
      <c r="K169" s="4"/>
      <c r="L169" s="4"/>
      <c r="M169" s="4"/>
      <c r="N169" s="4"/>
      <c r="O169" s="5"/>
      <c r="P169" s="4"/>
      <c r="Q169" s="4"/>
      <c r="R169" s="4"/>
      <c r="S169" s="6"/>
      <c r="T169" s="11"/>
      <c r="U169" s="11"/>
    </row>
    <row r="170" spans="2:21" s="2" customFormat="1" x14ac:dyDescent="0.2">
      <c r="B170" s="11"/>
      <c r="C170" s="11"/>
      <c r="D170" s="11"/>
      <c r="E170" s="11"/>
      <c r="F170" s="11"/>
      <c r="H170" s="4"/>
      <c r="I170" s="4"/>
      <c r="J170" s="4"/>
      <c r="K170" s="4"/>
      <c r="L170" s="4"/>
      <c r="M170" s="4"/>
      <c r="N170" s="4"/>
      <c r="O170" s="5"/>
      <c r="P170" s="4"/>
      <c r="Q170" s="4"/>
      <c r="R170" s="4"/>
      <c r="S170" s="6"/>
      <c r="T170" s="11"/>
      <c r="U170" s="11"/>
    </row>
    <row r="171" spans="2:21" s="2" customFormat="1" x14ac:dyDescent="0.2">
      <c r="B171" s="11"/>
      <c r="C171" s="11"/>
      <c r="D171" s="11"/>
      <c r="E171" s="11"/>
      <c r="F171" s="11"/>
      <c r="H171" s="4"/>
      <c r="I171" s="4"/>
      <c r="J171" s="4"/>
      <c r="K171" s="4"/>
      <c r="L171" s="4"/>
      <c r="M171" s="4"/>
      <c r="N171" s="4"/>
      <c r="O171" s="5"/>
      <c r="P171" s="4"/>
      <c r="Q171" s="4"/>
      <c r="R171" s="4"/>
      <c r="S171" s="6"/>
      <c r="T171" s="11"/>
      <c r="U171" s="11"/>
    </row>
    <row r="172" spans="2:21" s="2" customFormat="1" x14ac:dyDescent="0.2">
      <c r="B172" s="11"/>
      <c r="C172" s="11"/>
      <c r="D172" s="11"/>
      <c r="E172" s="11"/>
      <c r="F172" s="11"/>
      <c r="H172" s="4"/>
      <c r="I172" s="4"/>
      <c r="J172" s="4"/>
      <c r="K172" s="4"/>
      <c r="L172" s="4"/>
      <c r="M172" s="4"/>
      <c r="N172" s="4"/>
      <c r="O172" s="5"/>
      <c r="P172" s="4"/>
      <c r="Q172" s="4"/>
      <c r="R172" s="4"/>
      <c r="S172" s="6"/>
      <c r="T172" s="11"/>
      <c r="U172" s="11"/>
    </row>
    <row r="173" spans="2:21" s="2" customFormat="1" x14ac:dyDescent="0.2">
      <c r="B173" s="11"/>
      <c r="C173" s="11"/>
      <c r="D173" s="11"/>
      <c r="E173" s="11"/>
      <c r="F173" s="11"/>
      <c r="H173" s="4"/>
      <c r="I173" s="4"/>
      <c r="J173" s="4"/>
      <c r="K173" s="4"/>
      <c r="L173" s="4"/>
      <c r="M173" s="4"/>
      <c r="N173" s="4"/>
      <c r="O173" s="5"/>
      <c r="P173" s="4"/>
      <c r="Q173" s="4"/>
      <c r="R173" s="4"/>
      <c r="S173" s="6"/>
      <c r="T173" s="11"/>
      <c r="U173" s="11"/>
    </row>
    <row r="174" spans="2:21" s="2" customFormat="1" x14ac:dyDescent="0.2">
      <c r="B174" s="11"/>
      <c r="C174" s="11"/>
      <c r="D174" s="11"/>
      <c r="E174" s="11"/>
      <c r="F174" s="11"/>
      <c r="H174" s="4"/>
      <c r="I174" s="4"/>
      <c r="J174" s="4"/>
      <c r="K174" s="4"/>
      <c r="L174" s="4"/>
      <c r="M174" s="4"/>
      <c r="N174" s="4"/>
      <c r="O174" s="5"/>
      <c r="P174" s="4"/>
      <c r="Q174" s="4"/>
      <c r="R174" s="4"/>
      <c r="S174" s="6"/>
      <c r="T174" s="11"/>
      <c r="U174" s="11"/>
    </row>
    <row r="175" spans="2:21" s="2" customFormat="1" x14ac:dyDescent="0.2">
      <c r="B175" s="11"/>
      <c r="C175" s="11"/>
      <c r="D175" s="11"/>
      <c r="E175" s="11"/>
      <c r="F175" s="11"/>
      <c r="H175" s="4"/>
      <c r="I175" s="4"/>
      <c r="J175" s="4"/>
      <c r="K175" s="4"/>
      <c r="L175" s="4"/>
      <c r="M175" s="4"/>
      <c r="N175" s="4"/>
      <c r="O175" s="5"/>
      <c r="P175" s="4"/>
      <c r="Q175" s="4"/>
      <c r="R175" s="4"/>
      <c r="S175" s="6"/>
      <c r="T175" s="11"/>
      <c r="U175" s="11"/>
    </row>
    <row r="176" spans="2:21" s="2" customFormat="1" x14ac:dyDescent="0.2">
      <c r="B176" s="11"/>
      <c r="C176" s="11"/>
      <c r="D176" s="11"/>
      <c r="E176" s="11"/>
      <c r="F176" s="11"/>
      <c r="H176" s="4"/>
      <c r="I176" s="4"/>
      <c r="J176" s="4"/>
      <c r="K176" s="4"/>
      <c r="L176" s="4"/>
      <c r="M176" s="4"/>
      <c r="N176" s="4"/>
      <c r="O176" s="5"/>
      <c r="P176" s="4"/>
      <c r="Q176" s="4"/>
      <c r="R176" s="4"/>
      <c r="S176" s="6"/>
      <c r="T176" s="11"/>
      <c r="U176" s="11"/>
    </row>
    <row r="177" spans="2:21" s="2" customFormat="1" x14ac:dyDescent="0.2">
      <c r="B177" s="11"/>
      <c r="C177" s="11"/>
      <c r="D177" s="11"/>
      <c r="E177" s="11"/>
      <c r="F177" s="11"/>
      <c r="H177" s="4"/>
      <c r="I177" s="4"/>
      <c r="J177" s="4"/>
      <c r="K177" s="4"/>
      <c r="L177" s="4"/>
      <c r="M177" s="4"/>
      <c r="N177" s="4"/>
      <c r="O177" s="5"/>
      <c r="P177" s="4"/>
      <c r="Q177" s="4"/>
      <c r="R177" s="4"/>
      <c r="S177" s="6"/>
      <c r="T177" s="11"/>
      <c r="U177" s="11"/>
    </row>
    <row r="178" spans="2:21" s="2" customFormat="1" x14ac:dyDescent="0.2">
      <c r="B178" s="11"/>
      <c r="C178" s="11"/>
      <c r="D178" s="11"/>
      <c r="E178" s="11"/>
      <c r="F178" s="11"/>
      <c r="H178" s="4"/>
      <c r="I178" s="4"/>
      <c r="J178" s="4"/>
      <c r="K178" s="4"/>
      <c r="L178" s="4"/>
      <c r="M178" s="4"/>
      <c r="N178" s="4"/>
      <c r="O178" s="5"/>
      <c r="P178" s="4"/>
      <c r="Q178" s="4"/>
      <c r="R178" s="4"/>
      <c r="S178" s="6"/>
      <c r="T178" s="11"/>
      <c r="U178" s="11"/>
    </row>
    <row r="179" spans="2:21" s="2" customFormat="1" x14ac:dyDescent="0.2">
      <c r="B179" s="11"/>
      <c r="C179" s="11"/>
      <c r="D179" s="11"/>
      <c r="E179" s="11"/>
      <c r="F179" s="11"/>
      <c r="H179" s="4"/>
      <c r="I179" s="4"/>
      <c r="J179" s="4"/>
      <c r="K179" s="4"/>
      <c r="L179" s="4"/>
      <c r="M179" s="4"/>
      <c r="N179" s="4"/>
      <c r="O179" s="5"/>
      <c r="P179" s="4"/>
      <c r="Q179" s="4"/>
      <c r="R179" s="4"/>
      <c r="S179" s="6"/>
      <c r="T179" s="11"/>
      <c r="U179" s="11"/>
    </row>
    <row r="180" spans="2:21" s="2" customFormat="1" x14ac:dyDescent="0.2">
      <c r="B180" s="11"/>
      <c r="C180" s="11"/>
      <c r="D180" s="11"/>
      <c r="E180" s="11"/>
      <c r="F180" s="11"/>
      <c r="H180" s="4"/>
      <c r="I180" s="4"/>
      <c r="J180" s="4"/>
      <c r="K180" s="4"/>
      <c r="L180" s="4"/>
      <c r="M180" s="4"/>
      <c r="N180" s="4"/>
      <c r="O180" s="5"/>
      <c r="P180" s="4"/>
      <c r="Q180" s="4"/>
      <c r="R180" s="4"/>
      <c r="S180" s="6"/>
      <c r="T180" s="11"/>
      <c r="U180" s="11"/>
    </row>
    <row r="181" spans="2:21" s="2" customFormat="1" x14ac:dyDescent="0.2">
      <c r="B181" s="11"/>
      <c r="C181" s="11"/>
      <c r="D181" s="11"/>
      <c r="E181" s="11"/>
      <c r="F181" s="11"/>
      <c r="H181" s="4"/>
      <c r="I181" s="4"/>
      <c r="J181" s="4"/>
      <c r="K181" s="4"/>
      <c r="L181" s="4"/>
      <c r="M181" s="4"/>
      <c r="N181" s="4"/>
      <c r="O181" s="5"/>
      <c r="P181" s="4"/>
      <c r="Q181" s="4"/>
      <c r="R181" s="4"/>
      <c r="S181" s="6"/>
      <c r="T181" s="11"/>
      <c r="U181" s="11"/>
    </row>
    <row r="182" spans="2:21" s="2" customFormat="1" x14ac:dyDescent="0.2">
      <c r="B182" s="11"/>
      <c r="C182" s="11"/>
      <c r="D182" s="11"/>
      <c r="E182" s="11"/>
      <c r="F182" s="11"/>
      <c r="H182" s="4"/>
      <c r="I182" s="4"/>
      <c r="J182" s="4"/>
      <c r="K182" s="4"/>
      <c r="L182" s="4"/>
      <c r="M182" s="4"/>
      <c r="N182" s="4"/>
      <c r="O182" s="5"/>
      <c r="P182" s="4"/>
      <c r="Q182" s="4"/>
      <c r="R182" s="4"/>
      <c r="S182" s="6"/>
      <c r="T182" s="11"/>
      <c r="U182" s="11"/>
    </row>
    <row r="183" spans="2:21" s="2" customFormat="1" x14ac:dyDescent="0.2">
      <c r="B183" s="11"/>
      <c r="C183" s="11"/>
      <c r="D183" s="11"/>
      <c r="E183" s="11"/>
      <c r="F183" s="11"/>
      <c r="H183" s="4"/>
      <c r="I183" s="4"/>
      <c r="J183" s="4"/>
      <c r="K183" s="4"/>
      <c r="L183" s="4"/>
      <c r="M183" s="4"/>
      <c r="N183" s="4"/>
      <c r="O183" s="5"/>
      <c r="P183" s="4"/>
      <c r="Q183" s="4"/>
      <c r="R183" s="4"/>
      <c r="S183" s="6"/>
      <c r="T183" s="11"/>
      <c r="U183" s="11"/>
    </row>
    <row r="184" spans="2:21" s="2" customFormat="1" x14ac:dyDescent="0.2">
      <c r="B184" s="11"/>
      <c r="C184" s="11"/>
      <c r="D184" s="11"/>
      <c r="E184" s="11"/>
      <c r="F184" s="11"/>
      <c r="H184" s="4"/>
      <c r="I184" s="4"/>
      <c r="J184" s="4"/>
      <c r="K184" s="4"/>
      <c r="L184" s="4"/>
      <c r="M184" s="4"/>
      <c r="N184" s="4"/>
      <c r="O184" s="5"/>
      <c r="P184" s="4"/>
      <c r="Q184" s="4"/>
      <c r="R184" s="4"/>
      <c r="S184" s="6"/>
      <c r="T184" s="11"/>
      <c r="U184" s="11"/>
    </row>
    <row r="185" spans="2:21" s="2" customFormat="1" x14ac:dyDescent="0.2">
      <c r="B185" s="11"/>
      <c r="C185" s="11"/>
      <c r="D185" s="11"/>
      <c r="E185" s="11"/>
      <c r="F185" s="11"/>
      <c r="H185" s="4"/>
      <c r="I185" s="4"/>
      <c r="J185" s="4"/>
      <c r="K185" s="4"/>
      <c r="L185" s="4"/>
      <c r="M185" s="4"/>
      <c r="N185" s="4"/>
      <c r="O185" s="5"/>
      <c r="P185" s="4"/>
      <c r="Q185" s="4"/>
      <c r="R185" s="4"/>
      <c r="S185" s="6"/>
      <c r="T185" s="11"/>
      <c r="U185" s="11"/>
    </row>
    <row r="186" spans="2:21" s="2" customFormat="1" x14ac:dyDescent="0.2">
      <c r="B186" s="11"/>
      <c r="C186" s="11"/>
      <c r="D186" s="11"/>
      <c r="E186" s="11"/>
      <c r="F186" s="11"/>
      <c r="H186" s="4"/>
      <c r="I186" s="4"/>
      <c r="J186" s="4"/>
      <c r="K186" s="4"/>
      <c r="L186" s="4"/>
      <c r="M186" s="4"/>
      <c r="N186" s="4"/>
      <c r="O186" s="5"/>
      <c r="P186" s="4"/>
      <c r="Q186" s="4"/>
      <c r="R186" s="4"/>
      <c r="S186" s="6"/>
      <c r="T186" s="11"/>
      <c r="U186" s="11"/>
    </row>
    <row r="187" spans="2:21" s="2" customFormat="1" x14ac:dyDescent="0.2">
      <c r="B187" s="11"/>
      <c r="C187" s="11"/>
      <c r="D187" s="11"/>
      <c r="E187" s="11"/>
      <c r="F187" s="11"/>
      <c r="H187" s="4"/>
      <c r="I187" s="4"/>
      <c r="J187" s="4"/>
      <c r="K187" s="4"/>
      <c r="L187" s="4"/>
      <c r="M187" s="4"/>
      <c r="N187" s="4"/>
      <c r="O187" s="5"/>
      <c r="P187" s="4"/>
      <c r="Q187" s="4"/>
      <c r="R187" s="4"/>
      <c r="S187" s="6"/>
      <c r="T187" s="11"/>
      <c r="U187" s="11"/>
    </row>
    <row r="188" spans="2:21" s="2" customFormat="1" x14ac:dyDescent="0.2">
      <c r="B188" s="11"/>
      <c r="C188" s="11"/>
      <c r="D188" s="11"/>
      <c r="E188" s="11"/>
      <c r="F188" s="11"/>
      <c r="H188" s="4"/>
      <c r="I188" s="4"/>
      <c r="J188" s="4"/>
      <c r="K188" s="4"/>
      <c r="L188" s="4"/>
      <c r="M188" s="4"/>
      <c r="N188" s="4"/>
      <c r="O188" s="5"/>
      <c r="P188" s="4"/>
      <c r="Q188" s="4"/>
      <c r="R188" s="4"/>
      <c r="S188" s="6"/>
      <c r="T188" s="11"/>
      <c r="U188" s="11"/>
    </row>
    <row r="189" spans="2:21" s="2" customFormat="1" x14ac:dyDescent="0.2">
      <c r="B189" s="11"/>
      <c r="C189" s="11"/>
      <c r="D189" s="11"/>
      <c r="E189" s="11"/>
      <c r="F189" s="11"/>
      <c r="H189" s="4"/>
      <c r="I189" s="4"/>
      <c r="J189" s="4"/>
      <c r="K189" s="4"/>
      <c r="L189" s="4"/>
      <c r="M189" s="4"/>
      <c r="N189" s="4"/>
      <c r="O189" s="5"/>
      <c r="P189" s="4"/>
      <c r="Q189" s="4"/>
      <c r="R189" s="4"/>
      <c r="S189" s="6"/>
      <c r="T189" s="11"/>
      <c r="U189" s="11"/>
    </row>
    <row r="190" spans="2:21" s="2" customFormat="1" x14ac:dyDescent="0.2">
      <c r="B190" s="11"/>
      <c r="C190" s="11"/>
      <c r="D190" s="11"/>
      <c r="E190" s="11"/>
      <c r="F190" s="11"/>
      <c r="H190" s="4"/>
      <c r="I190" s="4"/>
      <c r="J190" s="4"/>
      <c r="K190" s="4"/>
      <c r="L190" s="4"/>
      <c r="M190" s="4"/>
      <c r="N190" s="4"/>
      <c r="O190" s="5"/>
      <c r="P190" s="4"/>
      <c r="Q190" s="4"/>
      <c r="R190" s="4"/>
      <c r="S190" s="6"/>
      <c r="T190" s="11"/>
      <c r="U190" s="11"/>
    </row>
    <row r="191" spans="2:21" s="2" customFormat="1" x14ac:dyDescent="0.2">
      <c r="B191" s="11"/>
      <c r="C191" s="11"/>
      <c r="D191" s="11"/>
      <c r="E191" s="11"/>
      <c r="F191" s="11"/>
      <c r="H191" s="4"/>
      <c r="I191" s="4"/>
      <c r="J191" s="4"/>
      <c r="K191" s="4"/>
      <c r="L191" s="4"/>
      <c r="M191" s="4"/>
      <c r="N191" s="4"/>
      <c r="O191" s="5"/>
      <c r="P191" s="4"/>
      <c r="Q191" s="4"/>
      <c r="R191" s="4"/>
      <c r="S191" s="6"/>
      <c r="T191" s="11"/>
      <c r="U191" s="11"/>
    </row>
    <row r="192" spans="2:21" s="2" customFormat="1" x14ac:dyDescent="0.2">
      <c r="B192" s="11"/>
      <c r="C192" s="11"/>
      <c r="D192" s="11"/>
      <c r="E192" s="11"/>
      <c r="F192" s="11"/>
      <c r="H192" s="4"/>
      <c r="I192" s="4"/>
      <c r="J192" s="4"/>
      <c r="K192" s="4"/>
      <c r="L192" s="4"/>
      <c r="M192" s="4"/>
      <c r="N192" s="4"/>
      <c r="O192" s="5"/>
      <c r="P192" s="4"/>
      <c r="Q192" s="4"/>
      <c r="R192" s="4"/>
      <c r="S192" s="6"/>
      <c r="T192" s="11"/>
      <c r="U192" s="11"/>
    </row>
    <row r="193" spans="2:21" s="2" customFormat="1" x14ac:dyDescent="0.2">
      <c r="B193" s="11"/>
      <c r="C193" s="11"/>
      <c r="D193" s="11"/>
      <c r="E193" s="11"/>
      <c r="F193" s="11"/>
      <c r="H193" s="4"/>
      <c r="I193" s="4"/>
      <c r="J193" s="4"/>
      <c r="K193" s="4"/>
      <c r="L193" s="4"/>
      <c r="M193" s="4"/>
      <c r="N193" s="4"/>
      <c r="O193" s="5"/>
      <c r="P193" s="4"/>
      <c r="Q193" s="4"/>
      <c r="R193" s="4"/>
      <c r="S193" s="6"/>
      <c r="T193" s="11"/>
      <c r="U193" s="11"/>
    </row>
    <row r="194" spans="2:21" s="2" customFormat="1" x14ac:dyDescent="0.2">
      <c r="B194" s="11"/>
      <c r="C194" s="11"/>
      <c r="D194" s="11"/>
      <c r="E194" s="11"/>
      <c r="F194" s="11"/>
      <c r="H194" s="4"/>
      <c r="I194" s="4"/>
      <c r="J194" s="4"/>
      <c r="K194" s="4"/>
      <c r="L194" s="4"/>
      <c r="M194" s="4"/>
      <c r="N194" s="4"/>
      <c r="O194" s="5"/>
      <c r="P194" s="4"/>
      <c r="Q194" s="4"/>
      <c r="R194" s="4"/>
      <c r="S194" s="6"/>
      <c r="T194" s="11"/>
      <c r="U194" s="11"/>
    </row>
    <row r="195" spans="2:21" s="2" customFormat="1" x14ac:dyDescent="0.2">
      <c r="B195" s="11"/>
      <c r="C195" s="11"/>
      <c r="D195" s="11"/>
      <c r="E195" s="11"/>
      <c r="F195" s="11"/>
      <c r="H195" s="4"/>
      <c r="I195" s="4"/>
      <c r="J195" s="4"/>
      <c r="K195" s="4"/>
      <c r="L195" s="4"/>
      <c r="M195" s="4"/>
      <c r="N195" s="4"/>
      <c r="O195" s="5"/>
      <c r="P195" s="4"/>
      <c r="Q195" s="4"/>
      <c r="R195" s="4"/>
      <c r="S195" s="6"/>
      <c r="T195" s="11"/>
      <c r="U195" s="11"/>
    </row>
    <row r="196" spans="2:21" s="2" customFormat="1" x14ac:dyDescent="0.2">
      <c r="B196" s="11"/>
      <c r="C196" s="11"/>
      <c r="D196" s="11"/>
      <c r="E196" s="11"/>
      <c r="F196" s="11"/>
      <c r="H196" s="4"/>
      <c r="I196" s="4"/>
      <c r="J196" s="4"/>
      <c r="K196" s="4"/>
      <c r="L196" s="4"/>
      <c r="M196" s="4"/>
      <c r="N196" s="4"/>
      <c r="O196" s="5"/>
      <c r="P196" s="4"/>
      <c r="Q196" s="4"/>
      <c r="R196" s="4"/>
      <c r="S196" s="6"/>
      <c r="T196" s="11"/>
      <c r="U196" s="11"/>
    </row>
    <row r="197" spans="2:21" s="2" customFormat="1" x14ac:dyDescent="0.2">
      <c r="B197" s="11"/>
      <c r="C197" s="11"/>
      <c r="D197" s="11"/>
      <c r="E197" s="11"/>
      <c r="F197" s="11"/>
      <c r="H197" s="4"/>
      <c r="I197" s="4"/>
      <c r="J197" s="4"/>
      <c r="K197" s="4"/>
      <c r="L197" s="4"/>
      <c r="M197" s="4"/>
      <c r="N197" s="4"/>
      <c r="O197" s="5"/>
      <c r="P197" s="4"/>
      <c r="Q197" s="4"/>
      <c r="R197" s="4"/>
      <c r="S197" s="6"/>
      <c r="T197" s="11"/>
      <c r="U197" s="11"/>
    </row>
    <row r="198" spans="2:21" s="2" customFormat="1" x14ac:dyDescent="0.2">
      <c r="B198" s="11"/>
      <c r="C198" s="11"/>
      <c r="D198" s="11"/>
      <c r="E198" s="11"/>
      <c r="F198" s="11"/>
      <c r="H198" s="4"/>
      <c r="I198" s="4"/>
      <c r="J198" s="4"/>
      <c r="K198" s="4"/>
      <c r="L198" s="4"/>
      <c r="M198" s="4"/>
      <c r="N198" s="4"/>
      <c r="O198" s="5"/>
      <c r="P198" s="4"/>
      <c r="Q198" s="4"/>
      <c r="R198" s="4"/>
      <c r="S198" s="6"/>
      <c r="T198" s="11"/>
      <c r="U198" s="11"/>
    </row>
    <row r="199" spans="2:21" s="2" customFormat="1" x14ac:dyDescent="0.2">
      <c r="B199" s="11"/>
      <c r="C199" s="11"/>
      <c r="D199" s="11"/>
      <c r="E199" s="11"/>
      <c r="F199" s="11"/>
      <c r="H199" s="4"/>
      <c r="I199" s="4"/>
      <c r="J199" s="4"/>
      <c r="K199" s="4"/>
      <c r="L199" s="4"/>
      <c r="M199" s="4"/>
      <c r="N199" s="4"/>
      <c r="O199" s="5"/>
      <c r="P199" s="4"/>
      <c r="Q199" s="4"/>
      <c r="R199" s="4"/>
      <c r="S199" s="6"/>
      <c r="T199" s="11"/>
      <c r="U199" s="11"/>
    </row>
    <row r="200" spans="2:21" s="2" customFormat="1" x14ac:dyDescent="0.2">
      <c r="B200" s="11"/>
      <c r="C200" s="11"/>
      <c r="D200" s="11"/>
      <c r="E200" s="11"/>
      <c r="F200" s="11"/>
      <c r="H200" s="4"/>
      <c r="I200" s="4"/>
      <c r="J200" s="4"/>
      <c r="K200" s="4"/>
      <c r="L200" s="4"/>
      <c r="M200" s="4"/>
      <c r="N200" s="4"/>
      <c r="O200" s="5"/>
      <c r="P200" s="4"/>
      <c r="Q200" s="4"/>
      <c r="R200" s="4"/>
      <c r="S200" s="6"/>
      <c r="T200" s="11"/>
      <c r="U200" s="11"/>
    </row>
    <row r="201" spans="2:21" s="2" customFormat="1" x14ac:dyDescent="0.2">
      <c r="B201" s="11"/>
      <c r="C201" s="11"/>
      <c r="D201" s="11"/>
      <c r="E201" s="11"/>
      <c r="F201" s="11"/>
      <c r="H201" s="4"/>
      <c r="I201" s="4"/>
      <c r="J201" s="4"/>
      <c r="K201" s="4"/>
      <c r="L201" s="4"/>
      <c r="M201" s="4"/>
      <c r="N201" s="4"/>
      <c r="O201" s="5"/>
      <c r="P201" s="4"/>
      <c r="Q201" s="4"/>
      <c r="R201" s="4"/>
      <c r="S201" s="6"/>
      <c r="T201" s="11"/>
      <c r="U201" s="11"/>
    </row>
    <row r="202" spans="2:21" s="2" customFormat="1" x14ac:dyDescent="0.2">
      <c r="B202" s="11"/>
      <c r="C202" s="11"/>
      <c r="D202" s="11"/>
      <c r="E202" s="11"/>
      <c r="F202" s="11"/>
      <c r="H202" s="4"/>
      <c r="I202" s="4"/>
      <c r="J202" s="4"/>
      <c r="K202" s="4"/>
      <c r="L202" s="4"/>
      <c r="M202" s="4"/>
      <c r="N202" s="4"/>
      <c r="O202" s="5"/>
      <c r="P202" s="4"/>
      <c r="Q202" s="4"/>
      <c r="R202" s="4"/>
      <c r="S202" s="6"/>
      <c r="T202" s="11"/>
      <c r="U202" s="11"/>
    </row>
    <row r="203" spans="2:21" s="2" customFormat="1" x14ac:dyDescent="0.2">
      <c r="B203" s="11"/>
      <c r="C203" s="11"/>
      <c r="D203" s="11"/>
      <c r="E203" s="11"/>
      <c r="F203" s="11"/>
      <c r="H203" s="4"/>
      <c r="I203" s="4"/>
      <c r="J203" s="4"/>
      <c r="K203" s="4"/>
      <c r="L203" s="4"/>
      <c r="M203" s="4"/>
      <c r="N203" s="4"/>
      <c r="O203" s="5"/>
      <c r="P203" s="4"/>
      <c r="Q203" s="4"/>
      <c r="R203" s="4"/>
      <c r="S203" s="6"/>
      <c r="T203" s="11"/>
      <c r="U203" s="11"/>
    </row>
    <row r="204" spans="2:21" s="2" customFormat="1" x14ac:dyDescent="0.2">
      <c r="B204" s="11"/>
      <c r="C204" s="11"/>
      <c r="D204" s="11"/>
      <c r="E204" s="11"/>
      <c r="F204" s="11"/>
      <c r="H204" s="4"/>
      <c r="I204" s="4"/>
      <c r="J204" s="4"/>
      <c r="K204" s="4"/>
      <c r="L204" s="4"/>
      <c r="M204" s="4"/>
      <c r="N204" s="4"/>
      <c r="O204" s="5"/>
      <c r="P204" s="4"/>
      <c r="Q204" s="4"/>
      <c r="R204" s="4"/>
      <c r="S204" s="6"/>
      <c r="T204" s="11"/>
      <c r="U204" s="11"/>
    </row>
    <row r="205" spans="2:21" s="2" customFormat="1" x14ac:dyDescent="0.2">
      <c r="B205" s="11"/>
      <c r="C205" s="11"/>
      <c r="D205" s="11"/>
      <c r="E205" s="11"/>
      <c r="F205" s="11"/>
      <c r="H205" s="4"/>
      <c r="I205" s="4"/>
      <c r="J205" s="4"/>
      <c r="K205" s="4"/>
      <c r="L205" s="4"/>
      <c r="M205" s="4"/>
      <c r="N205" s="4"/>
      <c r="O205" s="5"/>
      <c r="P205" s="4"/>
      <c r="Q205" s="4"/>
      <c r="R205" s="4"/>
      <c r="S205" s="6"/>
      <c r="T205" s="11"/>
      <c r="U205" s="11"/>
    </row>
    <row r="206" spans="2:21" s="2" customFormat="1" x14ac:dyDescent="0.2">
      <c r="B206" s="11"/>
      <c r="C206" s="11"/>
      <c r="D206" s="11"/>
      <c r="E206" s="11"/>
      <c r="F206" s="11"/>
      <c r="H206" s="4"/>
      <c r="I206" s="4"/>
      <c r="J206" s="4"/>
      <c r="K206" s="4"/>
      <c r="L206" s="4"/>
      <c r="M206" s="4"/>
      <c r="N206" s="4"/>
      <c r="O206" s="5"/>
      <c r="P206" s="4"/>
      <c r="Q206" s="4"/>
      <c r="R206" s="4"/>
      <c r="S206" s="6"/>
      <c r="T206" s="11"/>
      <c r="U206" s="11"/>
    </row>
    <row r="207" spans="2:21" s="2" customFormat="1" x14ac:dyDescent="0.2">
      <c r="B207" s="11"/>
      <c r="C207" s="11"/>
      <c r="D207" s="11"/>
      <c r="E207" s="11"/>
      <c r="F207" s="11"/>
      <c r="H207" s="4"/>
      <c r="I207" s="4"/>
      <c r="J207" s="4"/>
      <c r="K207" s="4"/>
      <c r="L207" s="4"/>
      <c r="M207" s="4"/>
      <c r="N207" s="4"/>
      <c r="O207" s="5"/>
      <c r="P207" s="4"/>
      <c r="Q207" s="4"/>
      <c r="R207" s="4"/>
      <c r="S207" s="6"/>
      <c r="T207" s="11"/>
      <c r="U207" s="11"/>
    </row>
    <row r="208" spans="2:21" s="2" customFormat="1" x14ac:dyDescent="0.2">
      <c r="B208" s="11"/>
      <c r="C208" s="11"/>
      <c r="D208" s="11"/>
      <c r="E208" s="11"/>
      <c r="F208" s="11"/>
      <c r="H208" s="4"/>
      <c r="I208" s="4"/>
      <c r="J208" s="4"/>
      <c r="K208" s="4"/>
      <c r="L208" s="4"/>
      <c r="M208" s="4"/>
      <c r="N208" s="4"/>
      <c r="O208" s="5"/>
      <c r="P208" s="4"/>
      <c r="Q208" s="4"/>
      <c r="R208" s="4"/>
      <c r="S208" s="6"/>
      <c r="T208" s="11"/>
      <c r="U208" s="11"/>
    </row>
    <row r="209" spans="2:21" s="2" customFormat="1" x14ac:dyDescent="0.2">
      <c r="B209" s="11"/>
      <c r="C209" s="11"/>
      <c r="D209" s="11"/>
      <c r="E209" s="11"/>
      <c r="F209" s="11"/>
      <c r="H209" s="4"/>
      <c r="I209" s="4"/>
      <c r="J209" s="4"/>
      <c r="K209" s="4"/>
      <c r="L209" s="4"/>
      <c r="M209" s="4"/>
      <c r="N209" s="4"/>
      <c r="O209" s="5"/>
      <c r="P209" s="4"/>
      <c r="Q209" s="4"/>
      <c r="R209" s="4"/>
      <c r="S209" s="6"/>
      <c r="T209" s="11"/>
      <c r="U209" s="11"/>
    </row>
    <row r="210" spans="2:21" s="2" customFormat="1" x14ac:dyDescent="0.2">
      <c r="B210" s="11"/>
      <c r="C210" s="11"/>
      <c r="D210" s="11"/>
      <c r="E210" s="11"/>
      <c r="F210" s="11"/>
      <c r="H210" s="4"/>
      <c r="I210" s="4"/>
      <c r="J210" s="4"/>
      <c r="K210" s="4"/>
      <c r="L210" s="4"/>
      <c r="M210" s="4"/>
      <c r="N210" s="4"/>
      <c r="O210" s="5"/>
      <c r="P210" s="4"/>
      <c r="Q210" s="4"/>
      <c r="R210" s="4"/>
      <c r="S210" s="6"/>
      <c r="T210" s="11"/>
      <c r="U210" s="11"/>
    </row>
    <row r="211" spans="2:21" s="2" customFormat="1" x14ac:dyDescent="0.2">
      <c r="B211" s="11"/>
      <c r="C211" s="11"/>
      <c r="D211" s="11"/>
      <c r="E211" s="11"/>
      <c r="F211" s="11"/>
      <c r="H211" s="4"/>
      <c r="I211" s="4"/>
      <c r="J211" s="4"/>
      <c r="K211" s="4"/>
      <c r="L211" s="4"/>
      <c r="M211" s="4"/>
      <c r="N211" s="4"/>
      <c r="O211" s="5"/>
      <c r="P211" s="4"/>
      <c r="Q211" s="4"/>
      <c r="R211" s="4"/>
      <c r="S211" s="6"/>
      <c r="T211" s="11"/>
      <c r="U211" s="11"/>
    </row>
    <row r="212" spans="2:21" s="2" customFormat="1" x14ac:dyDescent="0.2">
      <c r="B212" s="11"/>
      <c r="C212" s="11"/>
      <c r="D212" s="11"/>
      <c r="E212" s="11"/>
      <c r="F212" s="11"/>
      <c r="H212" s="4"/>
      <c r="I212" s="4"/>
      <c r="J212" s="4"/>
      <c r="K212" s="4"/>
      <c r="L212" s="4"/>
      <c r="M212" s="4"/>
      <c r="N212" s="4"/>
      <c r="O212" s="5"/>
      <c r="P212" s="4"/>
      <c r="Q212" s="4"/>
      <c r="R212" s="4"/>
      <c r="S212" s="6"/>
      <c r="T212" s="11"/>
      <c r="U212" s="11"/>
    </row>
    <row r="213" spans="2:21" s="2" customFormat="1" x14ac:dyDescent="0.2">
      <c r="B213" s="11"/>
      <c r="C213" s="11"/>
      <c r="D213" s="11"/>
      <c r="E213" s="11"/>
      <c r="F213" s="11"/>
      <c r="H213" s="4"/>
      <c r="I213" s="4"/>
      <c r="J213" s="4"/>
      <c r="K213" s="4"/>
      <c r="L213" s="4"/>
      <c r="M213" s="4"/>
      <c r="N213" s="4"/>
      <c r="O213" s="5"/>
      <c r="P213" s="4"/>
      <c r="Q213" s="4"/>
      <c r="R213" s="4"/>
      <c r="S213" s="6"/>
      <c r="T213" s="11"/>
      <c r="U213" s="11"/>
    </row>
    <row r="214" spans="2:21" s="2" customFormat="1" x14ac:dyDescent="0.2">
      <c r="B214" s="11"/>
      <c r="C214" s="11"/>
      <c r="D214" s="11"/>
      <c r="E214" s="11"/>
      <c r="F214" s="11"/>
      <c r="H214" s="4"/>
      <c r="I214" s="4"/>
      <c r="J214" s="4"/>
      <c r="K214" s="4"/>
      <c r="L214" s="4"/>
      <c r="M214" s="4"/>
      <c r="N214" s="4"/>
      <c r="O214" s="5"/>
      <c r="P214" s="4"/>
      <c r="Q214" s="4"/>
      <c r="R214" s="4"/>
      <c r="S214" s="6"/>
      <c r="T214" s="11"/>
      <c r="U214" s="11"/>
    </row>
    <row r="215" spans="2:21" s="2" customFormat="1" x14ac:dyDescent="0.2">
      <c r="B215" s="11"/>
      <c r="C215" s="11"/>
      <c r="D215" s="11"/>
      <c r="E215" s="11"/>
      <c r="F215" s="11"/>
      <c r="H215" s="4"/>
      <c r="I215" s="4"/>
      <c r="J215" s="4"/>
      <c r="K215" s="4"/>
      <c r="L215" s="4"/>
      <c r="M215" s="4"/>
      <c r="N215" s="4"/>
      <c r="O215" s="5"/>
      <c r="P215" s="4"/>
      <c r="Q215" s="4"/>
      <c r="R215" s="4"/>
      <c r="S215" s="6"/>
      <c r="T215" s="11"/>
      <c r="U215" s="11"/>
    </row>
    <row r="216" spans="2:21" s="2" customFormat="1" x14ac:dyDescent="0.2">
      <c r="B216" s="11"/>
      <c r="C216" s="11"/>
      <c r="D216" s="11"/>
      <c r="E216" s="11"/>
      <c r="F216" s="11"/>
      <c r="H216" s="4"/>
      <c r="I216" s="4"/>
      <c r="J216" s="4"/>
      <c r="K216" s="4"/>
      <c r="L216" s="4"/>
      <c r="M216" s="4"/>
      <c r="N216" s="4"/>
      <c r="O216" s="5"/>
      <c r="P216" s="4"/>
      <c r="Q216" s="4"/>
      <c r="R216" s="4"/>
      <c r="S216" s="6"/>
      <c r="T216" s="11"/>
      <c r="U216" s="11"/>
    </row>
    <row r="217" spans="2:21" s="2" customFormat="1" x14ac:dyDescent="0.2">
      <c r="B217" s="11"/>
      <c r="C217" s="11"/>
      <c r="D217" s="11"/>
      <c r="E217" s="11"/>
      <c r="F217" s="11"/>
      <c r="H217" s="4"/>
      <c r="I217" s="4"/>
      <c r="J217" s="4"/>
      <c r="K217" s="4"/>
      <c r="L217" s="4"/>
      <c r="M217" s="4"/>
      <c r="N217" s="4"/>
      <c r="O217" s="5"/>
      <c r="P217" s="4"/>
      <c r="Q217" s="4"/>
      <c r="R217" s="4"/>
      <c r="S217" s="6"/>
      <c r="T217" s="11"/>
      <c r="U217" s="11"/>
    </row>
    <row r="218" spans="2:21" s="2" customFormat="1" x14ac:dyDescent="0.2">
      <c r="B218" s="11"/>
      <c r="C218" s="11"/>
      <c r="D218" s="11"/>
      <c r="E218" s="11"/>
      <c r="F218" s="11"/>
      <c r="H218" s="4"/>
      <c r="I218" s="4"/>
      <c r="J218" s="4"/>
      <c r="K218" s="4"/>
      <c r="L218" s="4"/>
      <c r="M218" s="4"/>
      <c r="N218" s="4"/>
      <c r="O218" s="5"/>
      <c r="P218" s="4"/>
      <c r="Q218" s="4"/>
      <c r="R218" s="4"/>
      <c r="S218" s="6"/>
      <c r="T218" s="11"/>
      <c r="U218" s="11"/>
    </row>
    <row r="219" spans="2:21" s="2" customFormat="1" x14ac:dyDescent="0.2">
      <c r="B219" s="11"/>
      <c r="C219" s="11"/>
      <c r="D219" s="11"/>
      <c r="E219" s="11"/>
      <c r="F219" s="11"/>
      <c r="H219" s="4"/>
      <c r="I219" s="4"/>
      <c r="J219" s="4"/>
      <c r="K219" s="4"/>
      <c r="L219" s="4"/>
      <c r="M219" s="4"/>
      <c r="N219" s="4"/>
      <c r="O219" s="5"/>
      <c r="P219" s="4"/>
      <c r="Q219" s="4"/>
      <c r="R219" s="4"/>
      <c r="S219" s="6"/>
      <c r="T219" s="11"/>
      <c r="U219" s="11"/>
    </row>
    <row r="220" spans="2:21" s="2" customFormat="1" x14ac:dyDescent="0.2">
      <c r="B220" s="11"/>
      <c r="C220" s="11"/>
      <c r="D220" s="11"/>
      <c r="E220" s="11"/>
      <c r="F220" s="11"/>
      <c r="H220" s="4"/>
      <c r="I220" s="4"/>
      <c r="J220" s="4"/>
      <c r="K220" s="4"/>
      <c r="L220" s="4"/>
      <c r="M220" s="4"/>
      <c r="N220" s="4"/>
      <c r="O220" s="5"/>
      <c r="P220" s="4"/>
      <c r="Q220" s="4"/>
      <c r="R220" s="4"/>
      <c r="S220" s="6"/>
      <c r="T220" s="11"/>
      <c r="U220" s="11"/>
    </row>
    <row r="221" spans="2:21" s="2" customFormat="1" x14ac:dyDescent="0.2">
      <c r="B221" s="11"/>
      <c r="C221" s="11"/>
      <c r="D221" s="11"/>
      <c r="E221" s="11"/>
      <c r="F221" s="11"/>
      <c r="H221" s="4"/>
      <c r="I221" s="4"/>
      <c r="J221" s="4"/>
      <c r="K221" s="4"/>
      <c r="L221" s="4"/>
      <c r="M221" s="4"/>
      <c r="N221" s="4"/>
      <c r="O221" s="5"/>
      <c r="P221" s="4"/>
      <c r="Q221" s="4"/>
      <c r="R221" s="4"/>
      <c r="S221" s="6"/>
      <c r="T221" s="11"/>
      <c r="U221" s="11"/>
    </row>
    <row r="222" spans="2:21" s="2" customFormat="1" x14ac:dyDescent="0.2">
      <c r="B222" s="11"/>
      <c r="C222" s="11"/>
      <c r="D222" s="11"/>
      <c r="E222" s="11"/>
      <c r="F222" s="11"/>
      <c r="H222" s="4"/>
      <c r="I222" s="4"/>
      <c r="J222" s="4"/>
      <c r="K222" s="4"/>
      <c r="L222" s="4"/>
      <c r="M222" s="4"/>
      <c r="N222" s="4"/>
      <c r="O222" s="5"/>
      <c r="P222" s="4"/>
      <c r="Q222" s="4"/>
      <c r="R222" s="4"/>
      <c r="S222" s="6"/>
      <c r="T222" s="11"/>
      <c r="U222" s="11"/>
    </row>
    <row r="223" spans="2:21" s="2" customFormat="1" x14ac:dyDescent="0.2">
      <c r="B223" s="11"/>
      <c r="C223" s="11"/>
      <c r="D223" s="11"/>
      <c r="E223" s="11"/>
      <c r="F223" s="11"/>
      <c r="H223" s="4"/>
      <c r="I223" s="4"/>
      <c r="J223" s="4"/>
      <c r="K223" s="4"/>
      <c r="L223" s="4"/>
      <c r="M223" s="4"/>
      <c r="N223" s="4"/>
      <c r="O223" s="5"/>
      <c r="P223" s="4"/>
      <c r="Q223" s="4"/>
      <c r="R223" s="4"/>
      <c r="S223" s="6"/>
      <c r="T223" s="11"/>
      <c r="U223" s="11"/>
    </row>
    <row r="224" spans="2:21" s="2" customFormat="1" x14ac:dyDescent="0.2">
      <c r="B224" s="11"/>
      <c r="C224" s="11"/>
      <c r="D224" s="11"/>
      <c r="E224" s="11"/>
      <c r="F224" s="11"/>
      <c r="H224" s="4"/>
      <c r="I224" s="4"/>
      <c r="J224" s="4"/>
      <c r="K224" s="4"/>
      <c r="L224" s="4"/>
      <c r="M224" s="4"/>
      <c r="N224" s="4"/>
      <c r="O224" s="5"/>
      <c r="P224" s="4"/>
      <c r="Q224" s="4"/>
      <c r="R224" s="4"/>
      <c r="S224" s="6"/>
      <c r="T224" s="11"/>
      <c r="U224" s="11"/>
    </row>
    <row r="225" spans="2:21" s="2" customFormat="1" x14ac:dyDescent="0.2">
      <c r="B225" s="11"/>
      <c r="C225" s="11"/>
      <c r="D225" s="11"/>
      <c r="E225" s="11"/>
      <c r="F225" s="11"/>
      <c r="H225" s="4"/>
      <c r="I225" s="4"/>
      <c r="J225" s="4"/>
      <c r="K225" s="4"/>
      <c r="L225" s="4"/>
      <c r="M225" s="4"/>
      <c r="N225" s="4"/>
      <c r="O225" s="5"/>
      <c r="P225" s="4"/>
      <c r="Q225" s="4"/>
      <c r="R225" s="4"/>
      <c r="S225" s="6"/>
      <c r="T225" s="11"/>
      <c r="U225" s="11"/>
    </row>
    <row r="226" spans="2:21" s="2" customFormat="1" x14ac:dyDescent="0.2">
      <c r="B226" s="11"/>
      <c r="C226" s="11"/>
      <c r="D226" s="11"/>
      <c r="E226" s="11"/>
      <c r="F226" s="11"/>
      <c r="H226" s="4"/>
      <c r="I226" s="4"/>
      <c r="J226" s="4"/>
      <c r="K226" s="4"/>
      <c r="L226" s="4"/>
      <c r="M226" s="4"/>
      <c r="N226" s="4"/>
      <c r="O226" s="5"/>
      <c r="P226" s="4"/>
      <c r="Q226" s="4"/>
      <c r="R226" s="4"/>
      <c r="S226" s="6"/>
      <c r="T226" s="11"/>
      <c r="U226" s="11"/>
    </row>
    <row r="227" spans="2:21" s="2" customFormat="1" x14ac:dyDescent="0.2">
      <c r="B227" s="11"/>
      <c r="C227" s="11"/>
      <c r="D227" s="11"/>
      <c r="E227" s="11"/>
      <c r="F227" s="11"/>
      <c r="H227" s="4"/>
      <c r="I227" s="4"/>
      <c r="J227" s="4"/>
      <c r="K227" s="4"/>
      <c r="L227" s="4"/>
      <c r="M227" s="4"/>
      <c r="N227" s="4"/>
      <c r="O227" s="5"/>
      <c r="P227" s="4"/>
      <c r="Q227" s="4"/>
      <c r="R227" s="4"/>
      <c r="S227" s="6"/>
      <c r="T227" s="11"/>
      <c r="U227" s="11"/>
    </row>
    <row r="228" spans="2:21" s="2" customFormat="1" x14ac:dyDescent="0.2">
      <c r="B228" s="11"/>
      <c r="C228" s="11"/>
      <c r="D228" s="11"/>
      <c r="E228" s="11"/>
      <c r="F228" s="11"/>
      <c r="H228" s="4"/>
      <c r="I228" s="4"/>
      <c r="J228" s="4"/>
      <c r="K228" s="4"/>
      <c r="L228" s="4"/>
      <c r="M228" s="4"/>
      <c r="N228" s="4"/>
      <c r="O228" s="5"/>
      <c r="P228" s="4"/>
      <c r="Q228" s="4"/>
      <c r="R228" s="4"/>
      <c r="S228" s="6"/>
      <c r="T228" s="11"/>
      <c r="U228" s="11"/>
    </row>
    <row r="229" spans="2:21" s="2" customFormat="1" x14ac:dyDescent="0.2">
      <c r="B229" s="11"/>
      <c r="C229" s="11"/>
      <c r="D229" s="11"/>
      <c r="E229" s="11"/>
      <c r="F229" s="11"/>
      <c r="H229" s="4"/>
      <c r="I229" s="4"/>
      <c r="J229" s="4"/>
      <c r="K229" s="4"/>
      <c r="L229" s="4"/>
      <c r="M229" s="4"/>
      <c r="N229" s="4"/>
      <c r="O229" s="5"/>
      <c r="P229" s="4"/>
      <c r="Q229" s="4"/>
      <c r="R229" s="4"/>
      <c r="S229" s="6"/>
      <c r="T229" s="11"/>
      <c r="U229" s="11"/>
    </row>
    <row r="230" spans="2:21" s="2" customFormat="1" x14ac:dyDescent="0.2">
      <c r="B230" s="11"/>
      <c r="C230" s="11"/>
      <c r="D230" s="11"/>
      <c r="E230" s="11"/>
      <c r="F230" s="11"/>
      <c r="H230" s="4"/>
      <c r="I230" s="4"/>
      <c r="J230" s="4"/>
      <c r="K230" s="4"/>
      <c r="L230" s="4"/>
      <c r="M230" s="4"/>
      <c r="N230" s="4"/>
      <c r="O230" s="5"/>
      <c r="P230" s="4"/>
      <c r="Q230" s="4"/>
      <c r="R230" s="4"/>
      <c r="S230" s="6"/>
      <c r="T230" s="11"/>
      <c r="U230" s="11"/>
    </row>
    <row r="231" spans="2:21" s="2" customFormat="1" x14ac:dyDescent="0.2">
      <c r="B231" s="11"/>
      <c r="C231" s="11"/>
      <c r="D231" s="11"/>
      <c r="E231" s="11"/>
      <c r="F231" s="11"/>
      <c r="H231" s="4"/>
      <c r="I231" s="4"/>
      <c r="J231" s="4"/>
      <c r="K231" s="4"/>
      <c r="L231" s="4"/>
      <c r="M231" s="4"/>
      <c r="N231" s="4"/>
      <c r="O231" s="5"/>
      <c r="P231" s="4"/>
      <c r="Q231" s="4"/>
      <c r="R231" s="4"/>
      <c r="S231" s="6"/>
      <c r="T231" s="11"/>
      <c r="U231" s="11"/>
    </row>
    <row r="232" spans="2:21" s="2" customFormat="1" x14ac:dyDescent="0.2">
      <c r="B232" s="11"/>
      <c r="C232" s="11"/>
      <c r="D232" s="11"/>
      <c r="E232" s="11"/>
      <c r="F232" s="11"/>
      <c r="H232" s="4"/>
      <c r="I232" s="4"/>
      <c r="J232" s="4"/>
      <c r="K232" s="4"/>
      <c r="L232" s="4"/>
      <c r="M232" s="4"/>
      <c r="N232" s="4"/>
      <c r="O232" s="5"/>
      <c r="P232" s="4"/>
      <c r="Q232" s="4"/>
      <c r="R232" s="4"/>
      <c r="S232" s="6"/>
      <c r="T232" s="11"/>
      <c r="U232" s="11"/>
    </row>
    <row r="233" spans="2:21" s="2" customFormat="1" x14ac:dyDescent="0.2">
      <c r="B233" s="11"/>
      <c r="C233" s="11"/>
      <c r="D233" s="11"/>
      <c r="E233" s="11"/>
      <c r="F233" s="11"/>
      <c r="H233" s="4"/>
      <c r="I233" s="4"/>
      <c r="J233" s="4"/>
      <c r="K233" s="4"/>
      <c r="L233" s="4"/>
      <c r="M233" s="4"/>
      <c r="N233" s="4"/>
      <c r="O233" s="5"/>
      <c r="P233" s="4"/>
      <c r="Q233" s="4"/>
      <c r="R233" s="4"/>
      <c r="S233" s="6"/>
      <c r="T233" s="11"/>
      <c r="U233" s="11"/>
    </row>
    <row r="234" spans="2:21" s="2" customFormat="1" x14ac:dyDescent="0.2">
      <c r="B234" s="11"/>
      <c r="C234" s="11"/>
      <c r="D234" s="11"/>
      <c r="E234" s="11"/>
      <c r="F234" s="11"/>
      <c r="H234" s="4"/>
      <c r="I234" s="4"/>
      <c r="J234" s="4"/>
      <c r="K234" s="4"/>
      <c r="L234" s="4"/>
      <c r="M234" s="4"/>
      <c r="N234" s="4"/>
      <c r="O234" s="5"/>
      <c r="P234" s="4"/>
      <c r="Q234" s="4"/>
      <c r="R234" s="4"/>
      <c r="S234" s="6"/>
      <c r="T234" s="11"/>
      <c r="U234" s="11"/>
    </row>
    <row r="235" spans="2:21" s="2" customFormat="1" x14ac:dyDescent="0.2">
      <c r="B235" s="11"/>
      <c r="C235" s="11"/>
      <c r="D235" s="11"/>
      <c r="E235" s="11"/>
      <c r="F235" s="11"/>
      <c r="H235" s="4"/>
      <c r="I235" s="4"/>
      <c r="J235" s="4"/>
      <c r="K235" s="4"/>
      <c r="L235" s="4"/>
      <c r="M235" s="4"/>
      <c r="N235" s="4"/>
      <c r="O235" s="5"/>
      <c r="P235" s="4"/>
      <c r="Q235" s="4"/>
      <c r="R235" s="4"/>
      <c r="S235" s="6"/>
      <c r="T235" s="11"/>
      <c r="U235" s="11"/>
    </row>
    <row r="236" spans="2:21" s="2" customFormat="1" x14ac:dyDescent="0.2">
      <c r="B236" s="11"/>
      <c r="C236" s="11"/>
      <c r="D236" s="11"/>
      <c r="E236" s="11"/>
      <c r="F236" s="11"/>
      <c r="H236" s="4"/>
      <c r="I236" s="4"/>
      <c r="J236" s="4"/>
      <c r="K236" s="4"/>
      <c r="L236" s="4"/>
      <c r="M236" s="4"/>
      <c r="N236" s="4"/>
      <c r="O236" s="5"/>
      <c r="P236" s="4"/>
      <c r="Q236" s="4"/>
      <c r="R236" s="4"/>
      <c r="S236" s="6"/>
      <c r="T236" s="11"/>
      <c r="U236" s="11"/>
    </row>
    <row r="237" spans="2:21" s="2" customFormat="1" x14ac:dyDescent="0.2">
      <c r="B237" s="11"/>
      <c r="C237" s="11"/>
      <c r="D237" s="11"/>
      <c r="E237" s="11"/>
      <c r="F237" s="11"/>
      <c r="H237" s="4"/>
      <c r="I237" s="4"/>
      <c r="J237" s="4"/>
      <c r="K237" s="4"/>
      <c r="L237" s="4"/>
      <c r="M237" s="4"/>
      <c r="N237" s="4"/>
      <c r="O237" s="5"/>
      <c r="P237" s="4"/>
      <c r="Q237" s="4"/>
      <c r="R237" s="4"/>
      <c r="S237" s="6"/>
      <c r="T237" s="11"/>
      <c r="U237" s="11"/>
    </row>
    <row r="238" spans="2:21" s="2" customFormat="1" x14ac:dyDescent="0.2">
      <c r="B238" s="11"/>
      <c r="C238" s="11"/>
      <c r="D238" s="11"/>
      <c r="E238" s="11"/>
      <c r="F238" s="11"/>
      <c r="H238" s="4"/>
      <c r="I238" s="4"/>
      <c r="J238" s="4"/>
      <c r="K238" s="4"/>
      <c r="L238" s="4"/>
      <c r="M238" s="4"/>
      <c r="N238" s="4"/>
      <c r="O238" s="5"/>
      <c r="P238" s="4"/>
      <c r="Q238" s="4"/>
      <c r="R238" s="4"/>
      <c r="S238" s="6"/>
      <c r="T238" s="11"/>
      <c r="U238" s="11"/>
    </row>
    <row r="239" spans="2:21" s="2" customFormat="1" x14ac:dyDescent="0.2">
      <c r="B239" s="11"/>
      <c r="C239" s="11"/>
      <c r="D239" s="11"/>
      <c r="E239" s="11"/>
      <c r="F239" s="11"/>
      <c r="H239" s="4"/>
      <c r="I239" s="4"/>
      <c r="J239" s="4"/>
      <c r="K239" s="4"/>
      <c r="L239" s="4"/>
      <c r="M239" s="4"/>
      <c r="N239" s="4"/>
      <c r="O239" s="5"/>
      <c r="P239" s="4"/>
      <c r="Q239" s="4"/>
      <c r="R239" s="4"/>
      <c r="S239" s="6"/>
      <c r="T239" s="11"/>
      <c r="U239" s="11"/>
    </row>
    <row r="240" spans="2:21" s="2" customFormat="1" x14ac:dyDescent="0.2">
      <c r="B240" s="11"/>
      <c r="C240" s="11"/>
      <c r="D240" s="11"/>
      <c r="E240" s="11"/>
      <c r="F240" s="11"/>
      <c r="H240" s="4"/>
      <c r="I240" s="4"/>
      <c r="J240" s="4"/>
      <c r="K240" s="4"/>
      <c r="L240" s="4"/>
      <c r="M240" s="4"/>
      <c r="N240" s="4"/>
      <c r="O240" s="5"/>
      <c r="P240" s="4"/>
      <c r="Q240" s="4"/>
      <c r="R240" s="4"/>
      <c r="S240" s="6"/>
      <c r="T240" s="11"/>
      <c r="U240" s="11"/>
    </row>
    <row r="241" spans="2:21" s="2" customFormat="1" x14ac:dyDescent="0.2">
      <c r="B241" s="11"/>
      <c r="C241" s="11"/>
      <c r="D241" s="11"/>
      <c r="E241" s="11"/>
      <c r="F241" s="11"/>
      <c r="H241" s="4"/>
      <c r="I241" s="4"/>
      <c r="J241" s="4"/>
      <c r="K241" s="4"/>
      <c r="L241" s="4"/>
      <c r="M241" s="4"/>
      <c r="N241" s="4"/>
      <c r="O241" s="5"/>
      <c r="P241" s="4"/>
      <c r="Q241" s="4"/>
      <c r="R241" s="4"/>
      <c r="S241" s="6"/>
      <c r="T241" s="11"/>
      <c r="U241" s="11"/>
    </row>
    <row r="242" spans="2:21" s="2" customFormat="1" x14ac:dyDescent="0.2">
      <c r="B242" s="11"/>
      <c r="C242" s="11"/>
      <c r="D242" s="11"/>
      <c r="E242" s="11"/>
      <c r="F242" s="11"/>
      <c r="H242" s="4"/>
      <c r="I242" s="4"/>
      <c r="J242" s="4"/>
      <c r="K242" s="4"/>
      <c r="L242" s="4"/>
      <c r="M242" s="4"/>
      <c r="N242" s="4"/>
      <c r="O242" s="5"/>
      <c r="P242" s="4"/>
      <c r="Q242" s="4"/>
      <c r="R242" s="4"/>
      <c r="S242" s="6"/>
      <c r="T242" s="11"/>
      <c r="U242" s="11"/>
    </row>
    <row r="243" spans="2:21" s="2" customFormat="1" x14ac:dyDescent="0.2">
      <c r="B243" s="11"/>
      <c r="C243" s="11"/>
      <c r="D243" s="11"/>
      <c r="E243" s="11"/>
      <c r="F243" s="11"/>
      <c r="H243" s="4"/>
      <c r="I243" s="4"/>
      <c r="J243" s="4"/>
      <c r="K243" s="4"/>
      <c r="L243" s="4"/>
      <c r="M243" s="4"/>
      <c r="N243" s="4"/>
      <c r="O243" s="5"/>
      <c r="P243" s="4"/>
      <c r="Q243" s="4"/>
      <c r="R243" s="4"/>
      <c r="S243" s="6"/>
      <c r="T243" s="11"/>
      <c r="U243" s="11"/>
    </row>
    <row r="244" spans="2:21" s="2" customFormat="1" x14ac:dyDescent="0.2">
      <c r="B244" s="11"/>
      <c r="C244" s="11"/>
      <c r="D244" s="11"/>
      <c r="E244" s="11"/>
      <c r="F244" s="11"/>
      <c r="H244" s="4"/>
      <c r="I244" s="4"/>
      <c r="J244" s="4"/>
      <c r="K244" s="4"/>
      <c r="L244" s="4"/>
      <c r="M244" s="4"/>
      <c r="N244" s="4"/>
      <c r="O244" s="5"/>
      <c r="P244" s="4"/>
      <c r="Q244" s="4"/>
      <c r="R244" s="4"/>
      <c r="S244" s="6"/>
      <c r="T244" s="11"/>
      <c r="U244" s="11"/>
    </row>
    <row r="245" spans="2:21" s="2" customFormat="1" x14ac:dyDescent="0.2">
      <c r="B245" s="11"/>
      <c r="C245" s="11"/>
      <c r="D245" s="11"/>
      <c r="E245" s="11"/>
      <c r="F245" s="11"/>
      <c r="H245" s="4"/>
      <c r="I245" s="4"/>
      <c r="J245" s="4"/>
      <c r="K245" s="4"/>
      <c r="L245" s="4"/>
      <c r="M245" s="4"/>
      <c r="N245" s="4"/>
      <c r="O245" s="5"/>
      <c r="P245" s="4"/>
      <c r="Q245" s="4"/>
      <c r="R245" s="4"/>
      <c r="S245" s="6"/>
      <c r="T245" s="11"/>
      <c r="U245" s="11"/>
    </row>
    <row r="246" spans="2:21" s="2" customFormat="1" x14ac:dyDescent="0.2">
      <c r="B246" s="11"/>
      <c r="C246" s="11"/>
      <c r="D246" s="11"/>
      <c r="E246" s="11"/>
      <c r="F246" s="11"/>
      <c r="H246" s="4"/>
      <c r="I246" s="4"/>
      <c r="J246" s="4"/>
      <c r="K246" s="4"/>
      <c r="L246" s="4"/>
      <c r="M246" s="4"/>
      <c r="N246" s="4"/>
      <c r="O246" s="5"/>
      <c r="P246" s="4"/>
      <c r="Q246" s="4"/>
      <c r="R246" s="4"/>
      <c r="S246" s="6"/>
      <c r="T246" s="11"/>
      <c r="U246" s="11"/>
    </row>
    <row r="247" spans="2:21" s="2" customFormat="1" x14ac:dyDescent="0.2">
      <c r="B247" s="11"/>
      <c r="C247" s="11"/>
      <c r="D247" s="11"/>
      <c r="E247" s="11"/>
      <c r="F247" s="11"/>
      <c r="H247" s="4"/>
      <c r="I247" s="4"/>
      <c r="J247" s="4"/>
      <c r="K247" s="4"/>
      <c r="L247" s="4"/>
      <c r="M247" s="4"/>
      <c r="N247" s="4"/>
      <c r="O247" s="5"/>
      <c r="P247" s="4"/>
      <c r="Q247" s="4"/>
      <c r="R247" s="4"/>
      <c r="S247" s="6"/>
      <c r="T247" s="11"/>
      <c r="U247" s="11"/>
    </row>
    <row r="248" spans="2:21" s="2" customFormat="1" x14ac:dyDescent="0.2">
      <c r="B248" s="11"/>
      <c r="C248" s="11"/>
      <c r="D248" s="11"/>
      <c r="E248" s="11"/>
      <c r="F248" s="11"/>
      <c r="H248" s="4"/>
      <c r="I248" s="4"/>
      <c r="J248" s="4"/>
      <c r="K248" s="4"/>
      <c r="L248" s="4"/>
      <c r="M248" s="4"/>
      <c r="N248" s="4"/>
      <c r="O248" s="5"/>
      <c r="P248" s="4"/>
      <c r="Q248" s="4"/>
      <c r="R248" s="4"/>
      <c r="S248" s="6"/>
      <c r="T248" s="11"/>
      <c r="U248" s="11"/>
    </row>
    <row r="249" spans="2:21" s="2" customFormat="1" x14ac:dyDescent="0.2">
      <c r="B249" s="11"/>
      <c r="C249" s="11"/>
      <c r="D249" s="11"/>
      <c r="E249" s="11"/>
      <c r="F249" s="11"/>
      <c r="H249" s="4"/>
      <c r="I249" s="4"/>
      <c r="J249" s="4"/>
      <c r="K249" s="4"/>
      <c r="L249" s="4"/>
      <c r="M249" s="4"/>
      <c r="N249" s="4"/>
      <c r="O249" s="5"/>
      <c r="P249" s="4"/>
      <c r="Q249" s="4"/>
      <c r="R249" s="4"/>
      <c r="S249" s="6"/>
      <c r="T249" s="11"/>
      <c r="U249" s="11"/>
    </row>
    <row r="250" spans="2:21" s="2" customFormat="1" x14ac:dyDescent="0.2">
      <c r="B250" s="11"/>
      <c r="C250" s="11"/>
      <c r="D250" s="11"/>
      <c r="E250" s="11"/>
      <c r="F250" s="11"/>
      <c r="H250" s="4"/>
      <c r="I250" s="4"/>
      <c r="J250" s="4"/>
      <c r="K250" s="4"/>
      <c r="L250" s="4"/>
      <c r="M250" s="4"/>
      <c r="N250" s="4"/>
      <c r="O250" s="5"/>
      <c r="P250" s="4"/>
      <c r="Q250" s="4"/>
      <c r="R250" s="4"/>
      <c r="S250" s="6"/>
      <c r="T250" s="11"/>
      <c r="U250" s="11"/>
    </row>
    <row r="251" spans="2:21" s="2" customFormat="1" x14ac:dyDescent="0.2">
      <c r="B251" s="11"/>
      <c r="C251" s="11"/>
      <c r="D251" s="11"/>
      <c r="E251" s="11"/>
      <c r="F251" s="11"/>
      <c r="H251" s="4"/>
      <c r="I251" s="4"/>
      <c r="J251" s="4"/>
      <c r="K251" s="4"/>
      <c r="L251" s="4"/>
      <c r="M251" s="4"/>
      <c r="N251" s="4"/>
      <c r="O251" s="5"/>
      <c r="P251" s="4"/>
      <c r="Q251" s="4"/>
      <c r="R251" s="4"/>
      <c r="S251" s="6"/>
      <c r="T251" s="11"/>
      <c r="U251" s="11"/>
    </row>
    <row r="252" spans="2:21" s="2" customFormat="1" x14ac:dyDescent="0.2">
      <c r="B252" s="11"/>
      <c r="C252" s="11"/>
      <c r="D252" s="11"/>
      <c r="E252" s="11"/>
      <c r="F252" s="11"/>
      <c r="H252" s="4"/>
      <c r="I252" s="4"/>
      <c r="J252" s="4"/>
      <c r="K252" s="4"/>
      <c r="L252" s="4"/>
      <c r="M252" s="4"/>
      <c r="N252" s="4"/>
      <c r="O252" s="5"/>
      <c r="P252" s="4"/>
      <c r="Q252" s="4"/>
      <c r="R252" s="4"/>
      <c r="S252" s="6"/>
      <c r="T252" s="11"/>
      <c r="U252" s="11"/>
    </row>
    <row r="253" spans="2:21" s="2" customFormat="1" x14ac:dyDescent="0.2">
      <c r="B253" s="11"/>
      <c r="C253" s="11"/>
      <c r="D253" s="11"/>
      <c r="E253" s="11"/>
      <c r="F253" s="11"/>
      <c r="H253" s="4"/>
      <c r="I253" s="4"/>
      <c r="J253" s="4"/>
      <c r="K253" s="4"/>
      <c r="L253" s="4"/>
      <c r="M253" s="4"/>
      <c r="N253" s="4"/>
      <c r="O253" s="5"/>
      <c r="P253" s="4"/>
      <c r="Q253" s="4"/>
      <c r="R253" s="4"/>
      <c r="S253" s="6"/>
      <c r="T253" s="11"/>
      <c r="U253" s="11"/>
    </row>
    <row r="254" spans="2:21" s="2" customFormat="1" x14ac:dyDescent="0.2">
      <c r="B254" s="11"/>
      <c r="C254" s="11"/>
      <c r="D254" s="11"/>
      <c r="E254" s="11"/>
      <c r="F254" s="11"/>
      <c r="H254" s="4"/>
      <c r="I254" s="4"/>
      <c r="J254" s="4"/>
      <c r="K254" s="4"/>
      <c r="L254" s="4"/>
      <c r="M254" s="4"/>
      <c r="N254" s="4"/>
      <c r="O254" s="5"/>
      <c r="P254" s="4"/>
      <c r="Q254" s="4"/>
      <c r="R254" s="4"/>
      <c r="S254" s="6"/>
      <c r="T254" s="11"/>
      <c r="U254" s="11"/>
    </row>
    <row r="255" spans="2:21" s="2" customFormat="1" x14ac:dyDescent="0.2">
      <c r="B255" s="11"/>
      <c r="C255" s="11"/>
      <c r="D255" s="11"/>
      <c r="E255" s="11"/>
      <c r="F255" s="11"/>
      <c r="H255" s="4"/>
      <c r="I255" s="4"/>
      <c r="J255" s="4"/>
      <c r="K255" s="4"/>
      <c r="L255" s="4"/>
      <c r="M255" s="4"/>
      <c r="N255" s="4"/>
      <c r="O255" s="5"/>
      <c r="P255" s="4"/>
      <c r="Q255" s="4"/>
      <c r="R255" s="4"/>
      <c r="S255" s="6"/>
      <c r="T255" s="11"/>
      <c r="U255" s="11"/>
    </row>
    <row r="256" spans="2:21" s="2" customFormat="1" x14ac:dyDescent="0.2">
      <c r="B256" s="11"/>
      <c r="C256" s="11"/>
      <c r="D256" s="11"/>
      <c r="E256" s="11"/>
      <c r="F256" s="11"/>
      <c r="H256" s="4"/>
      <c r="I256" s="4"/>
      <c r="J256" s="4"/>
      <c r="K256" s="4"/>
      <c r="L256" s="4"/>
      <c r="M256" s="4"/>
      <c r="N256" s="4"/>
      <c r="O256" s="5"/>
      <c r="P256" s="4"/>
      <c r="Q256" s="4"/>
      <c r="R256" s="4"/>
      <c r="S256" s="6"/>
      <c r="T256" s="11"/>
      <c r="U256" s="11"/>
    </row>
    <row r="257" spans="2:21" s="2" customFormat="1" x14ac:dyDescent="0.2">
      <c r="B257" s="11"/>
      <c r="C257" s="11"/>
      <c r="D257" s="11"/>
      <c r="E257" s="11"/>
      <c r="F257" s="11"/>
      <c r="H257" s="4"/>
      <c r="I257" s="4"/>
      <c r="J257" s="4"/>
      <c r="K257" s="4"/>
      <c r="L257" s="4"/>
      <c r="M257" s="4"/>
      <c r="N257" s="4"/>
      <c r="O257" s="5"/>
      <c r="P257" s="4"/>
      <c r="Q257" s="4"/>
      <c r="R257" s="4"/>
      <c r="S257" s="6"/>
      <c r="T257" s="11"/>
      <c r="U257" s="11"/>
    </row>
    <row r="258" spans="2:21" s="2" customFormat="1" x14ac:dyDescent="0.2">
      <c r="B258" s="11"/>
      <c r="C258" s="11"/>
      <c r="D258" s="11"/>
      <c r="E258" s="11"/>
      <c r="F258" s="11"/>
      <c r="H258" s="4"/>
      <c r="I258" s="4"/>
      <c r="J258" s="4"/>
      <c r="K258" s="4"/>
      <c r="L258" s="4"/>
      <c r="M258" s="4"/>
      <c r="N258" s="4"/>
      <c r="O258" s="5"/>
      <c r="P258" s="4"/>
      <c r="Q258" s="4"/>
      <c r="R258" s="4"/>
      <c r="S258" s="6"/>
      <c r="T258" s="11"/>
      <c r="U258" s="11"/>
    </row>
    <row r="259" spans="2:21" s="2" customFormat="1" x14ac:dyDescent="0.2">
      <c r="B259" s="11"/>
      <c r="C259" s="11"/>
      <c r="D259" s="11"/>
      <c r="E259" s="11"/>
      <c r="F259" s="11"/>
      <c r="H259" s="4"/>
      <c r="I259" s="4"/>
      <c r="J259" s="4"/>
      <c r="K259" s="4"/>
      <c r="L259" s="4"/>
      <c r="M259" s="4"/>
      <c r="N259" s="4"/>
      <c r="O259" s="5"/>
      <c r="P259" s="4"/>
      <c r="Q259" s="4"/>
      <c r="R259" s="4"/>
      <c r="S259" s="6"/>
      <c r="T259" s="11"/>
      <c r="U259" s="11"/>
    </row>
    <row r="260" spans="2:21" s="2" customFormat="1" x14ac:dyDescent="0.2">
      <c r="B260" s="11"/>
      <c r="C260" s="11"/>
      <c r="D260" s="11"/>
      <c r="E260" s="11"/>
      <c r="F260" s="11"/>
      <c r="H260" s="4"/>
      <c r="I260" s="4"/>
      <c r="J260" s="4"/>
      <c r="K260" s="4"/>
      <c r="L260" s="4"/>
      <c r="M260" s="4"/>
      <c r="N260" s="4"/>
      <c r="O260" s="5"/>
      <c r="P260" s="4"/>
      <c r="Q260" s="4"/>
      <c r="R260" s="4"/>
      <c r="S260" s="6"/>
      <c r="T260" s="11"/>
      <c r="U260" s="11"/>
    </row>
    <row r="261" spans="2:21" s="2" customFormat="1" x14ac:dyDescent="0.2">
      <c r="B261" s="11"/>
      <c r="C261" s="11"/>
      <c r="D261" s="11"/>
      <c r="E261" s="11"/>
      <c r="F261" s="11"/>
      <c r="H261" s="4"/>
      <c r="I261" s="4"/>
      <c r="J261" s="4"/>
      <c r="K261" s="4"/>
      <c r="L261" s="4"/>
      <c r="M261" s="4"/>
      <c r="N261" s="4"/>
      <c r="O261" s="5"/>
      <c r="P261" s="4"/>
      <c r="Q261" s="4"/>
      <c r="R261" s="4"/>
      <c r="S261" s="6"/>
      <c r="T261" s="11"/>
      <c r="U261" s="11"/>
    </row>
    <row r="262" spans="2:21" s="2" customFormat="1" x14ac:dyDescent="0.2">
      <c r="B262" s="11"/>
      <c r="C262" s="11"/>
      <c r="D262" s="11"/>
      <c r="E262" s="11"/>
      <c r="F262" s="11"/>
      <c r="H262" s="4"/>
      <c r="I262" s="4"/>
      <c r="J262" s="4"/>
      <c r="K262" s="4"/>
      <c r="L262" s="4"/>
      <c r="M262" s="4"/>
      <c r="N262" s="4"/>
      <c r="O262" s="5"/>
      <c r="P262" s="4"/>
      <c r="Q262" s="4"/>
      <c r="R262" s="4"/>
      <c r="S262" s="6"/>
      <c r="T262" s="11"/>
      <c r="U262" s="11"/>
    </row>
    <row r="263" spans="2:21" s="2" customFormat="1" x14ac:dyDescent="0.2">
      <c r="B263" s="11"/>
      <c r="C263" s="11"/>
      <c r="D263" s="11"/>
      <c r="E263" s="11"/>
      <c r="F263" s="11"/>
      <c r="H263" s="4"/>
      <c r="I263" s="4"/>
      <c r="J263" s="4"/>
      <c r="K263" s="4"/>
      <c r="L263" s="4"/>
      <c r="M263" s="4"/>
      <c r="N263" s="4"/>
      <c r="O263" s="5"/>
      <c r="P263" s="4"/>
      <c r="Q263" s="4"/>
      <c r="R263" s="4"/>
      <c r="S263" s="6"/>
      <c r="T263" s="11"/>
      <c r="U263" s="11"/>
    </row>
    <row r="264" spans="2:21" s="2" customFormat="1" x14ac:dyDescent="0.2">
      <c r="B264" s="11"/>
      <c r="C264" s="11"/>
      <c r="D264" s="11"/>
      <c r="E264" s="11"/>
      <c r="F264" s="11"/>
      <c r="H264" s="4"/>
      <c r="I264" s="4"/>
      <c r="J264" s="4"/>
      <c r="K264" s="4"/>
      <c r="L264" s="4"/>
      <c r="M264" s="4"/>
      <c r="N264" s="4"/>
      <c r="O264" s="5"/>
      <c r="P264" s="4"/>
      <c r="Q264" s="4"/>
      <c r="R264" s="4"/>
      <c r="S264" s="6"/>
      <c r="T264" s="11"/>
      <c r="U264" s="11"/>
    </row>
    <row r="265" spans="2:21" s="2" customFormat="1" x14ac:dyDescent="0.2">
      <c r="B265" s="11"/>
      <c r="C265" s="11"/>
      <c r="D265" s="11"/>
      <c r="E265" s="11"/>
      <c r="F265" s="11"/>
      <c r="H265" s="4"/>
      <c r="I265" s="4"/>
      <c r="J265" s="4"/>
      <c r="K265" s="4"/>
      <c r="L265" s="4"/>
      <c r="M265" s="4"/>
      <c r="N265" s="4"/>
      <c r="O265" s="5"/>
      <c r="P265" s="4"/>
      <c r="Q265" s="4"/>
      <c r="R265" s="4"/>
      <c r="S265" s="6"/>
      <c r="T265" s="11"/>
      <c r="U265" s="11"/>
    </row>
    <row r="266" spans="2:21" s="2" customFormat="1" x14ac:dyDescent="0.2">
      <c r="B266" s="11"/>
      <c r="C266" s="11"/>
      <c r="D266" s="11"/>
      <c r="E266" s="11"/>
      <c r="F266" s="11"/>
      <c r="H266" s="4"/>
      <c r="I266" s="4"/>
      <c r="J266" s="4"/>
      <c r="K266" s="4"/>
      <c r="L266" s="4"/>
      <c r="M266" s="4"/>
      <c r="N266" s="4"/>
      <c r="O266" s="5"/>
      <c r="P266" s="4"/>
      <c r="Q266" s="4"/>
      <c r="R266" s="4"/>
      <c r="S266" s="6"/>
      <c r="T266" s="11"/>
      <c r="U266" s="11"/>
    </row>
    <row r="267" spans="2:21" s="2" customFormat="1" x14ac:dyDescent="0.2">
      <c r="B267" s="11"/>
      <c r="C267" s="11"/>
      <c r="D267" s="11"/>
      <c r="E267" s="11"/>
      <c r="F267" s="11"/>
      <c r="H267" s="4"/>
      <c r="I267" s="4"/>
      <c r="J267" s="4"/>
      <c r="K267" s="4"/>
      <c r="L267" s="4"/>
      <c r="M267" s="4"/>
      <c r="N267" s="4"/>
      <c r="O267" s="5"/>
      <c r="P267" s="4"/>
      <c r="Q267" s="4"/>
      <c r="R267" s="4"/>
      <c r="S267" s="6"/>
      <c r="T267" s="11"/>
      <c r="U267" s="11"/>
    </row>
    <row r="268" spans="2:21" s="2" customFormat="1" x14ac:dyDescent="0.2">
      <c r="B268" s="11"/>
      <c r="C268" s="11"/>
      <c r="D268" s="11"/>
      <c r="E268" s="11"/>
      <c r="F268" s="11"/>
      <c r="H268" s="4"/>
      <c r="I268" s="4"/>
      <c r="J268" s="4"/>
      <c r="K268" s="4"/>
      <c r="L268" s="4"/>
      <c r="M268" s="4"/>
      <c r="N268" s="4"/>
      <c r="O268" s="5"/>
      <c r="P268" s="4"/>
      <c r="Q268" s="4"/>
      <c r="R268" s="4"/>
      <c r="S268" s="6"/>
      <c r="T268" s="11"/>
      <c r="U268" s="11"/>
    </row>
    <row r="269" spans="2:21" s="2" customFormat="1" x14ac:dyDescent="0.2">
      <c r="B269" s="11"/>
      <c r="C269" s="11"/>
      <c r="D269" s="11"/>
      <c r="E269" s="11"/>
      <c r="F269" s="11"/>
      <c r="H269" s="4"/>
      <c r="I269" s="4"/>
      <c r="J269" s="4"/>
      <c r="K269" s="4"/>
      <c r="L269" s="4"/>
      <c r="M269" s="4"/>
      <c r="N269" s="4"/>
      <c r="O269" s="5"/>
      <c r="P269" s="4"/>
      <c r="Q269" s="4"/>
      <c r="R269" s="4"/>
      <c r="S269" s="6"/>
      <c r="T269" s="11"/>
      <c r="U269" s="11"/>
    </row>
    <row r="270" spans="2:21" s="2" customFormat="1" x14ac:dyDescent="0.2">
      <c r="B270" s="11"/>
      <c r="C270" s="11"/>
      <c r="D270" s="11"/>
      <c r="E270" s="11"/>
      <c r="F270" s="11"/>
      <c r="H270" s="4"/>
      <c r="I270" s="4"/>
      <c r="J270" s="4"/>
      <c r="K270" s="4"/>
      <c r="L270" s="4"/>
      <c r="M270" s="4"/>
      <c r="N270" s="4"/>
      <c r="O270" s="5"/>
      <c r="P270" s="4"/>
      <c r="Q270" s="4"/>
      <c r="R270" s="4"/>
      <c r="S270" s="6"/>
      <c r="T270" s="11"/>
      <c r="U270" s="11"/>
    </row>
    <row r="271" spans="2:21" s="2" customFormat="1" x14ac:dyDescent="0.2">
      <c r="B271" s="11"/>
      <c r="C271" s="11"/>
      <c r="D271" s="11"/>
      <c r="E271" s="11"/>
      <c r="F271" s="11"/>
      <c r="H271" s="4"/>
      <c r="I271" s="4"/>
      <c r="J271" s="4"/>
      <c r="K271" s="4"/>
      <c r="L271" s="4"/>
      <c r="M271" s="4"/>
      <c r="N271" s="4"/>
      <c r="O271" s="5"/>
      <c r="P271" s="4"/>
      <c r="Q271" s="4"/>
      <c r="R271" s="4"/>
      <c r="S271" s="6"/>
      <c r="T271" s="11"/>
      <c r="U271" s="11"/>
    </row>
    <row r="272" spans="2:21" s="2" customFormat="1" x14ac:dyDescent="0.2">
      <c r="B272" s="11"/>
      <c r="C272" s="11"/>
      <c r="D272" s="11"/>
      <c r="E272" s="11"/>
      <c r="F272" s="11"/>
      <c r="H272" s="4"/>
      <c r="I272" s="4"/>
      <c r="J272" s="4"/>
      <c r="K272" s="4"/>
      <c r="L272" s="4"/>
      <c r="M272" s="4"/>
      <c r="N272" s="4"/>
      <c r="O272" s="5"/>
      <c r="P272" s="4"/>
      <c r="Q272" s="4"/>
      <c r="R272" s="4"/>
      <c r="S272" s="6"/>
      <c r="T272" s="11"/>
      <c r="U272" s="11"/>
    </row>
    <row r="273" spans="2:21" s="2" customFormat="1" x14ac:dyDescent="0.2">
      <c r="B273" s="11"/>
      <c r="C273" s="11"/>
      <c r="D273" s="11"/>
      <c r="E273" s="11"/>
      <c r="F273" s="11"/>
      <c r="H273" s="4"/>
      <c r="I273" s="4"/>
      <c r="J273" s="4"/>
      <c r="K273" s="4"/>
      <c r="L273" s="4"/>
      <c r="M273" s="4"/>
      <c r="N273" s="4"/>
      <c r="O273" s="5"/>
      <c r="P273" s="4"/>
      <c r="Q273" s="4"/>
      <c r="R273" s="4"/>
      <c r="S273" s="6"/>
      <c r="T273" s="11"/>
      <c r="U273" s="11"/>
    </row>
    <row r="274" spans="2:21" s="2" customFormat="1" x14ac:dyDescent="0.2">
      <c r="B274" s="11"/>
      <c r="C274" s="11"/>
      <c r="D274" s="11"/>
      <c r="E274" s="11"/>
      <c r="F274" s="11"/>
      <c r="H274" s="4"/>
      <c r="I274" s="4"/>
      <c r="J274" s="4"/>
      <c r="K274" s="4"/>
      <c r="L274" s="4"/>
      <c r="M274" s="4"/>
      <c r="N274" s="4"/>
      <c r="O274" s="5"/>
      <c r="P274" s="4"/>
      <c r="Q274" s="4"/>
      <c r="R274" s="4"/>
      <c r="S274" s="6"/>
      <c r="T274" s="11"/>
      <c r="U274" s="11"/>
    </row>
    <row r="275" spans="2:21" s="2" customFormat="1" x14ac:dyDescent="0.2">
      <c r="B275" s="11"/>
      <c r="C275" s="11"/>
      <c r="D275" s="11"/>
      <c r="E275" s="11"/>
      <c r="F275" s="11"/>
      <c r="H275" s="4"/>
      <c r="I275" s="4"/>
      <c r="J275" s="4"/>
      <c r="K275" s="4"/>
      <c r="L275" s="4"/>
      <c r="M275" s="4"/>
      <c r="N275" s="4"/>
      <c r="O275" s="5"/>
      <c r="P275" s="4"/>
      <c r="Q275" s="4"/>
      <c r="R275" s="4"/>
      <c r="S275" s="6"/>
      <c r="T275" s="11"/>
      <c r="U275" s="11"/>
    </row>
    <row r="276" spans="2:21" s="2" customFormat="1" x14ac:dyDescent="0.2">
      <c r="B276" s="11"/>
      <c r="C276" s="11"/>
      <c r="D276" s="11"/>
      <c r="E276" s="11"/>
      <c r="F276" s="11"/>
      <c r="H276" s="4"/>
      <c r="I276" s="4"/>
      <c r="J276" s="4"/>
      <c r="K276" s="4"/>
      <c r="L276" s="4"/>
      <c r="M276" s="4"/>
      <c r="N276" s="4"/>
      <c r="O276" s="5"/>
      <c r="P276" s="4"/>
      <c r="Q276" s="4"/>
      <c r="R276" s="4"/>
      <c r="S276" s="6"/>
      <c r="T276" s="11"/>
      <c r="U276" s="11"/>
    </row>
    <row r="277" spans="2:21" s="2" customFormat="1" x14ac:dyDescent="0.2">
      <c r="B277" s="11"/>
      <c r="C277" s="11"/>
      <c r="D277" s="11"/>
      <c r="E277" s="11"/>
      <c r="F277" s="11"/>
      <c r="H277" s="4"/>
      <c r="I277" s="4"/>
      <c r="J277" s="4"/>
      <c r="K277" s="4"/>
      <c r="L277" s="4"/>
      <c r="M277" s="4"/>
      <c r="N277" s="4"/>
      <c r="O277" s="5"/>
      <c r="P277" s="4"/>
      <c r="Q277" s="4"/>
      <c r="R277" s="4"/>
      <c r="S277" s="6"/>
      <c r="T277" s="11"/>
      <c r="U277" s="11"/>
    </row>
    <row r="278" spans="2:21" s="2" customFormat="1" x14ac:dyDescent="0.2">
      <c r="B278" s="11"/>
      <c r="C278" s="11"/>
      <c r="D278" s="11"/>
      <c r="E278" s="11"/>
      <c r="F278" s="11"/>
      <c r="H278" s="4"/>
      <c r="I278" s="4"/>
      <c r="J278" s="4"/>
      <c r="K278" s="4"/>
      <c r="L278" s="4"/>
      <c r="M278" s="4"/>
      <c r="N278" s="4"/>
      <c r="O278" s="5"/>
      <c r="P278" s="4"/>
      <c r="Q278" s="4"/>
      <c r="R278" s="4"/>
      <c r="S278" s="6"/>
      <c r="T278" s="11"/>
      <c r="U278" s="11"/>
    </row>
    <row r="279" spans="2:21" s="2" customFormat="1" x14ac:dyDescent="0.2">
      <c r="B279" s="11"/>
      <c r="C279" s="11"/>
      <c r="D279" s="11"/>
      <c r="E279" s="11"/>
      <c r="F279" s="11"/>
      <c r="H279" s="4"/>
      <c r="I279" s="4"/>
      <c r="J279" s="4"/>
      <c r="K279" s="4"/>
      <c r="L279" s="4"/>
      <c r="M279" s="4"/>
      <c r="N279" s="4"/>
      <c r="O279" s="5"/>
      <c r="P279" s="4"/>
      <c r="Q279" s="4"/>
      <c r="R279" s="4"/>
      <c r="S279" s="6"/>
      <c r="T279" s="11"/>
      <c r="U279" s="11"/>
    </row>
    <row r="280" spans="2:21" s="2" customFormat="1" x14ac:dyDescent="0.2">
      <c r="B280" s="11"/>
      <c r="C280" s="11"/>
      <c r="D280" s="11"/>
      <c r="E280" s="11"/>
      <c r="F280" s="11"/>
      <c r="H280" s="4"/>
      <c r="I280" s="4"/>
      <c r="J280" s="4"/>
      <c r="K280" s="4"/>
      <c r="L280" s="4"/>
      <c r="M280" s="4"/>
      <c r="N280" s="4"/>
      <c r="O280" s="5"/>
      <c r="P280" s="4"/>
      <c r="Q280" s="4"/>
      <c r="R280" s="4"/>
      <c r="S280" s="6"/>
      <c r="T280" s="11"/>
      <c r="U280" s="11"/>
    </row>
    <row r="281" spans="2:21" s="2" customFormat="1" x14ac:dyDescent="0.2">
      <c r="B281" s="11"/>
      <c r="C281" s="11"/>
      <c r="D281" s="11"/>
      <c r="E281" s="11"/>
      <c r="F281" s="11"/>
      <c r="H281" s="4"/>
      <c r="I281" s="4"/>
      <c r="J281" s="4"/>
      <c r="K281" s="4"/>
      <c r="L281" s="4"/>
      <c r="M281" s="4"/>
      <c r="N281" s="4"/>
      <c r="O281" s="5"/>
      <c r="P281" s="4"/>
      <c r="Q281" s="4"/>
      <c r="R281" s="4"/>
      <c r="S281" s="6"/>
      <c r="T281" s="11"/>
      <c r="U281" s="11"/>
    </row>
    <row r="282" spans="2:21" s="2" customFormat="1" x14ac:dyDescent="0.2">
      <c r="B282" s="11"/>
      <c r="C282" s="11"/>
      <c r="D282" s="11"/>
      <c r="E282" s="11"/>
      <c r="F282" s="11"/>
      <c r="H282" s="4"/>
      <c r="I282" s="4"/>
      <c r="J282" s="4"/>
      <c r="K282" s="4"/>
      <c r="L282" s="4"/>
      <c r="M282" s="4"/>
      <c r="N282" s="4"/>
      <c r="O282" s="5"/>
      <c r="P282" s="4"/>
      <c r="Q282" s="4"/>
      <c r="R282" s="4"/>
      <c r="S282" s="6"/>
      <c r="T282" s="11"/>
      <c r="U282" s="11"/>
    </row>
    <row r="283" spans="2:21" s="2" customFormat="1" x14ac:dyDescent="0.2">
      <c r="B283" s="11"/>
      <c r="C283" s="11"/>
      <c r="D283" s="11"/>
      <c r="E283" s="11"/>
      <c r="F283" s="11"/>
      <c r="H283" s="4"/>
      <c r="I283" s="4"/>
      <c r="J283" s="4"/>
      <c r="K283" s="4"/>
      <c r="L283" s="4"/>
      <c r="M283" s="4"/>
      <c r="N283" s="4"/>
      <c r="O283" s="5"/>
      <c r="P283" s="4"/>
      <c r="Q283" s="4"/>
      <c r="R283" s="4"/>
      <c r="S283" s="6"/>
      <c r="T283" s="11"/>
      <c r="U283" s="11"/>
    </row>
    <row r="284" spans="2:21" s="2" customFormat="1" x14ac:dyDescent="0.2">
      <c r="B284" s="11"/>
      <c r="C284" s="11"/>
      <c r="D284" s="11"/>
      <c r="E284" s="11"/>
      <c r="F284" s="11"/>
      <c r="H284" s="4"/>
      <c r="I284" s="4"/>
      <c r="J284" s="4"/>
      <c r="K284" s="4"/>
      <c r="L284" s="4"/>
      <c r="M284" s="4"/>
      <c r="N284" s="4"/>
      <c r="O284" s="5"/>
      <c r="P284" s="4"/>
      <c r="Q284" s="4"/>
      <c r="R284" s="4"/>
      <c r="S284" s="6"/>
      <c r="T284" s="11"/>
      <c r="U284" s="11"/>
    </row>
    <row r="285" spans="2:21" s="2" customFormat="1" x14ac:dyDescent="0.2">
      <c r="B285" s="11"/>
      <c r="C285" s="11"/>
      <c r="D285" s="11"/>
      <c r="E285" s="11"/>
      <c r="F285" s="11"/>
      <c r="H285" s="4"/>
      <c r="I285" s="4"/>
      <c r="J285" s="4"/>
      <c r="K285" s="4"/>
      <c r="L285" s="4"/>
      <c r="M285" s="4"/>
      <c r="N285" s="4"/>
      <c r="O285" s="5"/>
      <c r="P285" s="4"/>
      <c r="Q285" s="4"/>
      <c r="R285" s="4"/>
      <c r="S285" s="6"/>
      <c r="T285" s="11"/>
      <c r="U285" s="11"/>
    </row>
    <row r="286" spans="2:21" s="2" customFormat="1" x14ac:dyDescent="0.2">
      <c r="B286" s="11"/>
      <c r="C286" s="11"/>
      <c r="D286" s="11"/>
      <c r="E286" s="11"/>
      <c r="F286" s="11"/>
      <c r="H286" s="4"/>
      <c r="I286" s="4"/>
      <c r="J286" s="4"/>
      <c r="K286" s="4"/>
      <c r="L286" s="4"/>
      <c r="M286" s="4"/>
      <c r="N286" s="4"/>
      <c r="O286" s="5"/>
      <c r="P286" s="4"/>
      <c r="Q286" s="4"/>
      <c r="R286" s="4"/>
      <c r="S286" s="6"/>
      <c r="T286" s="11"/>
      <c r="U286" s="11"/>
    </row>
    <row r="287" spans="2:21" s="2" customFormat="1" x14ac:dyDescent="0.2">
      <c r="B287" s="11"/>
      <c r="C287" s="11"/>
      <c r="D287" s="11"/>
      <c r="E287" s="11"/>
      <c r="F287" s="11"/>
      <c r="H287" s="4"/>
      <c r="I287" s="4"/>
      <c r="J287" s="4"/>
      <c r="K287" s="4"/>
      <c r="L287" s="4"/>
      <c r="M287" s="4"/>
      <c r="N287" s="4"/>
      <c r="O287" s="5"/>
      <c r="P287" s="4"/>
      <c r="Q287" s="4"/>
      <c r="R287" s="4"/>
      <c r="S287" s="6"/>
      <c r="T287" s="11"/>
      <c r="U287" s="11"/>
    </row>
    <row r="288" spans="2:21" s="2" customFormat="1" x14ac:dyDescent="0.2">
      <c r="B288" s="11"/>
      <c r="C288" s="11"/>
      <c r="D288" s="11"/>
      <c r="E288" s="11"/>
      <c r="F288" s="11"/>
      <c r="H288" s="4"/>
      <c r="I288" s="4"/>
      <c r="J288" s="4"/>
      <c r="K288" s="4"/>
      <c r="L288" s="4"/>
      <c r="M288" s="4"/>
      <c r="N288" s="4"/>
      <c r="O288" s="5"/>
      <c r="P288" s="4"/>
      <c r="Q288" s="4"/>
      <c r="R288" s="4"/>
      <c r="S288" s="6"/>
      <c r="T288" s="11"/>
      <c r="U288" s="11"/>
    </row>
    <row r="289" spans="2:21" s="2" customFormat="1" x14ac:dyDescent="0.2">
      <c r="B289" s="11"/>
      <c r="C289" s="11"/>
      <c r="D289" s="11"/>
      <c r="E289" s="11"/>
      <c r="F289" s="11"/>
      <c r="H289" s="4"/>
      <c r="I289" s="4"/>
      <c r="J289" s="4"/>
      <c r="K289" s="4"/>
      <c r="L289" s="4"/>
      <c r="M289" s="4"/>
      <c r="N289" s="4"/>
      <c r="O289" s="5"/>
      <c r="P289" s="4"/>
      <c r="Q289" s="4"/>
      <c r="R289" s="4"/>
      <c r="S289" s="6"/>
      <c r="T289" s="11"/>
      <c r="U289" s="11"/>
    </row>
    <row r="290" spans="2:21" s="2" customFormat="1" x14ac:dyDescent="0.2">
      <c r="B290" s="11"/>
      <c r="C290" s="11"/>
      <c r="D290" s="11"/>
      <c r="E290" s="11"/>
      <c r="F290" s="11"/>
      <c r="H290" s="4"/>
      <c r="I290" s="4"/>
      <c r="J290" s="4"/>
      <c r="K290" s="4"/>
      <c r="L290" s="4"/>
      <c r="M290" s="4"/>
      <c r="N290" s="4"/>
      <c r="O290" s="5"/>
      <c r="P290" s="4"/>
      <c r="Q290" s="4"/>
      <c r="R290" s="4"/>
      <c r="S290" s="6"/>
      <c r="T290" s="11"/>
      <c r="U290" s="11"/>
    </row>
    <row r="291" spans="2:21" s="2" customFormat="1" x14ac:dyDescent="0.2">
      <c r="B291" s="11"/>
      <c r="C291" s="11"/>
      <c r="D291" s="11"/>
      <c r="E291" s="11"/>
      <c r="F291" s="11"/>
      <c r="H291" s="4"/>
      <c r="I291" s="4"/>
      <c r="J291" s="4"/>
      <c r="K291" s="4"/>
      <c r="L291" s="4"/>
      <c r="M291" s="4"/>
      <c r="N291" s="4"/>
      <c r="O291" s="5"/>
      <c r="P291" s="4"/>
      <c r="Q291" s="4"/>
      <c r="R291" s="4"/>
      <c r="S291" s="6"/>
      <c r="T291" s="11"/>
      <c r="U291" s="11"/>
    </row>
    <row r="292" spans="2:21" s="2" customFormat="1" x14ac:dyDescent="0.2">
      <c r="B292" s="11"/>
      <c r="C292" s="11"/>
      <c r="D292" s="11"/>
      <c r="E292" s="11"/>
      <c r="F292" s="11"/>
      <c r="H292" s="4"/>
      <c r="I292" s="4"/>
      <c r="J292" s="4"/>
      <c r="K292" s="4"/>
      <c r="L292" s="4"/>
      <c r="M292" s="4"/>
      <c r="N292" s="4"/>
      <c r="O292" s="5"/>
      <c r="P292" s="4"/>
      <c r="Q292" s="4"/>
      <c r="R292" s="4"/>
      <c r="S292" s="6"/>
      <c r="T292" s="11"/>
      <c r="U292" s="11"/>
    </row>
    <row r="293" spans="2:21" s="2" customFormat="1" x14ac:dyDescent="0.2">
      <c r="B293" s="11"/>
      <c r="C293" s="11"/>
      <c r="D293" s="11"/>
      <c r="E293" s="11"/>
      <c r="F293" s="11"/>
      <c r="H293" s="4"/>
      <c r="I293" s="4"/>
      <c r="J293" s="4"/>
      <c r="K293" s="4"/>
      <c r="L293" s="4"/>
      <c r="M293" s="4"/>
      <c r="N293" s="4"/>
      <c r="O293" s="5"/>
      <c r="P293" s="4"/>
      <c r="Q293" s="4"/>
      <c r="R293" s="4"/>
      <c r="S293" s="6"/>
      <c r="T293" s="11"/>
      <c r="U293" s="11"/>
    </row>
    <row r="294" spans="2:21" s="2" customFormat="1" x14ac:dyDescent="0.2">
      <c r="B294" s="11"/>
      <c r="C294" s="11"/>
      <c r="D294" s="11"/>
      <c r="E294" s="11"/>
      <c r="F294" s="11"/>
      <c r="H294" s="4"/>
      <c r="I294" s="4"/>
      <c r="J294" s="4"/>
      <c r="K294" s="4"/>
      <c r="L294" s="4"/>
      <c r="M294" s="4"/>
      <c r="N294" s="4"/>
      <c r="O294" s="5"/>
      <c r="P294" s="4"/>
      <c r="Q294" s="4"/>
      <c r="R294" s="4"/>
      <c r="S294" s="6"/>
      <c r="T294" s="11"/>
      <c r="U294" s="11"/>
    </row>
    <row r="295" spans="2:21" s="2" customFormat="1" x14ac:dyDescent="0.2">
      <c r="B295" s="11"/>
      <c r="C295" s="11"/>
      <c r="D295" s="11"/>
      <c r="E295" s="11"/>
      <c r="F295" s="11"/>
      <c r="H295" s="4"/>
      <c r="I295" s="4"/>
      <c r="J295" s="4"/>
      <c r="K295" s="4"/>
      <c r="L295" s="4"/>
      <c r="M295" s="4"/>
      <c r="N295" s="4"/>
      <c r="O295" s="5"/>
      <c r="P295" s="4"/>
      <c r="Q295" s="4"/>
      <c r="R295" s="4"/>
      <c r="S295" s="6"/>
      <c r="T295" s="11"/>
      <c r="U295" s="11"/>
    </row>
    <row r="296" spans="2:21" s="2" customFormat="1" x14ac:dyDescent="0.2">
      <c r="B296" s="11"/>
      <c r="C296" s="11"/>
      <c r="D296" s="11"/>
      <c r="E296" s="11"/>
      <c r="F296" s="11"/>
      <c r="H296" s="4"/>
      <c r="I296" s="4"/>
      <c r="J296" s="4"/>
      <c r="K296" s="4"/>
      <c r="L296" s="4"/>
      <c r="M296" s="4"/>
      <c r="N296" s="4"/>
      <c r="O296" s="5"/>
      <c r="P296" s="4"/>
      <c r="Q296" s="4"/>
      <c r="R296" s="4"/>
      <c r="S296" s="6"/>
      <c r="T296" s="11"/>
      <c r="U296" s="11"/>
    </row>
    <row r="297" spans="2:21" s="2" customFormat="1" x14ac:dyDescent="0.2">
      <c r="B297" s="11"/>
      <c r="C297" s="11"/>
      <c r="D297" s="11"/>
      <c r="E297" s="11"/>
      <c r="F297" s="11"/>
      <c r="H297" s="4"/>
      <c r="I297" s="4"/>
      <c r="J297" s="4"/>
      <c r="K297" s="4"/>
      <c r="L297" s="4"/>
      <c r="M297" s="4"/>
      <c r="N297" s="4"/>
      <c r="O297" s="5"/>
      <c r="P297" s="4"/>
      <c r="Q297" s="4"/>
      <c r="R297" s="4"/>
      <c r="S297" s="6"/>
      <c r="T297" s="11"/>
      <c r="U297" s="11"/>
    </row>
    <row r="298" spans="2:21" s="2" customFormat="1" x14ac:dyDescent="0.2">
      <c r="B298" s="11"/>
      <c r="C298" s="11"/>
      <c r="D298" s="11"/>
      <c r="E298" s="11"/>
      <c r="F298" s="11"/>
      <c r="H298" s="4"/>
      <c r="I298" s="4"/>
      <c r="J298" s="4"/>
      <c r="K298" s="4"/>
      <c r="L298" s="4"/>
      <c r="M298" s="4"/>
      <c r="N298" s="4"/>
      <c r="O298" s="5"/>
      <c r="P298" s="4"/>
      <c r="Q298" s="4"/>
      <c r="R298" s="4"/>
      <c r="S298" s="6"/>
      <c r="T298" s="11"/>
      <c r="U298" s="11"/>
    </row>
    <row r="299" spans="2:21" s="2" customFormat="1" x14ac:dyDescent="0.2">
      <c r="B299" s="11"/>
      <c r="C299" s="11"/>
      <c r="D299" s="11"/>
      <c r="E299" s="11"/>
      <c r="F299" s="11"/>
      <c r="H299" s="4"/>
      <c r="I299" s="4"/>
      <c r="J299" s="4"/>
      <c r="K299" s="4"/>
      <c r="L299" s="4"/>
      <c r="M299" s="4"/>
      <c r="N299" s="4"/>
      <c r="O299" s="5"/>
      <c r="P299" s="4"/>
      <c r="Q299" s="4"/>
      <c r="R299" s="4"/>
      <c r="S299" s="6"/>
      <c r="T299" s="11"/>
      <c r="U299" s="11"/>
    </row>
    <row r="300" spans="2:21" s="2" customFormat="1" x14ac:dyDescent="0.2">
      <c r="B300" s="11"/>
      <c r="C300" s="11"/>
      <c r="D300" s="11"/>
      <c r="E300" s="11"/>
      <c r="F300" s="11"/>
      <c r="H300" s="4"/>
      <c r="I300" s="4"/>
      <c r="J300" s="4"/>
      <c r="K300" s="4"/>
      <c r="L300" s="4"/>
      <c r="M300" s="4"/>
      <c r="N300" s="4"/>
      <c r="O300" s="5"/>
      <c r="P300" s="4"/>
      <c r="Q300" s="4"/>
      <c r="R300" s="4"/>
      <c r="S300" s="6"/>
      <c r="T300" s="11"/>
      <c r="U300" s="11"/>
    </row>
    <row r="301" spans="2:21" s="2" customFormat="1" x14ac:dyDescent="0.2">
      <c r="B301" s="11"/>
      <c r="C301" s="11"/>
      <c r="D301" s="11"/>
      <c r="E301" s="11"/>
      <c r="F301" s="11"/>
      <c r="H301" s="4"/>
      <c r="I301" s="4"/>
      <c r="J301" s="4"/>
      <c r="K301" s="4"/>
      <c r="L301" s="4"/>
      <c r="M301" s="4"/>
      <c r="N301" s="4"/>
      <c r="O301" s="5"/>
      <c r="P301" s="4"/>
      <c r="Q301" s="4"/>
      <c r="R301" s="4"/>
      <c r="S301" s="6"/>
      <c r="T301" s="11"/>
      <c r="U301" s="11"/>
    </row>
    <row r="302" spans="2:21" s="2" customFormat="1" x14ac:dyDescent="0.2">
      <c r="B302" s="11"/>
      <c r="C302" s="11"/>
      <c r="D302" s="11"/>
      <c r="E302" s="11"/>
      <c r="F302" s="11"/>
      <c r="H302" s="4"/>
      <c r="I302" s="4"/>
      <c r="J302" s="4"/>
      <c r="K302" s="4"/>
      <c r="L302" s="4"/>
      <c r="M302" s="4"/>
      <c r="N302" s="4"/>
      <c r="O302" s="5"/>
      <c r="P302" s="4"/>
      <c r="Q302" s="4"/>
      <c r="R302" s="4"/>
      <c r="S302" s="6"/>
      <c r="T302" s="11"/>
      <c r="U302" s="11"/>
    </row>
    <row r="303" spans="2:21" s="2" customFormat="1" x14ac:dyDescent="0.2">
      <c r="B303" s="11"/>
      <c r="C303" s="11"/>
      <c r="D303" s="11"/>
      <c r="E303" s="11"/>
      <c r="F303" s="11"/>
      <c r="H303" s="4"/>
      <c r="I303" s="4"/>
      <c r="J303" s="4"/>
      <c r="K303" s="4"/>
      <c r="L303" s="4"/>
      <c r="M303" s="4"/>
      <c r="N303" s="4"/>
      <c r="O303" s="5"/>
      <c r="P303" s="4"/>
      <c r="Q303" s="4"/>
      <c r="R303" s="4"/>
      <c r="S303" s="6"/>
      <c r="T303" s="11"/>
      <c r="U303" s="11"/>
    </row>
    <row r="304" spans="2:21" s="2" customFormat="1" x14ac:dyDescent="0.2">
      <c r="B304" s="11"/>
      <c r="C304" s="11"/>
      <c r="D304" s="11"/>
      <c r="E304" s="11"/>
      <c r="F304" s="11"/>
      <c r="H304" s="4"/>
      <c r="I304" s="4"/>
      <c r="J304" s="4"/>
      <c r="K304" s="4"/>
      <c r="L304" s="4"/>
      <c r="M304" s="4"/>
      <c r="N304" s="4"/>
      <c r="O304" s="5"/>
      <c r="P304" s="4"/>
      <c r="Q304" s="4"/>
      <c r="R304" s="4"/>
      <c r="S304" s="6"/>
      <c r="T304" s="11"/>
      <c r="U304" s="11"/>
    </row>
    <row r="305" spans="2:21" s="2" customFormat="1" x14ac:dyDescent="0.2">
      <c r="B305" s="11"/>
      <c r="C305" s="11"/>
      <c r="D305" s="11"/>
      <c r="E305" s="11"/>
      <c r="F305" s="11"/>
      <c r="H305" s="4"/>
      <c r="I305" s="4"/>
      <c r="J305" s="4"/>
      <c r="K305" s="4"/>
      <c r="L305" s="4"/>
      <c r="M305" s="4"/>
      <c r="N305" s="4"/>
      <c r="O305" s="5"/>
      <c r="P305" s="4"/>
      <c r="Q305" s="4"/>
      <c r="R305" s="4"/>
      <c r="S305" s="6"/>
      <c r="T305" s="11"/>
      <c r="U305" s="11"/>
    </row>
    <row r="306" spans="2:21" s="2" customFormat="1" x14ac:dyDescent="0.2">
      <c r="B306" s="11"/>
      <c r="C306" s="11"/>
      <c r="D306" s="11"/>
      <c r="E306" s="11"/>
      <c r="F306" s="11"/>
      <c r="H306" s="4"/>
      <c r="I306" s="4"/>
      <c r="J306" s="4"/>
      <c r="K306" s="4"/>
      <c r="L306" s="4"/>
      <c r="M306" s="4"/>
      <c r="N306" s="4"/>
      <c r="O306" s="5"/>
      <c r="P306" s="4"/>
      <c r="Q306" s="4"/>
      <c r="R306" s="4"/>
      <c r="S306" s="6"/>
      <c r="T306" s="11"/>
      <c r="U306" s="11"/>
    </row>
    <row r="307" spans="2:21" s="2" customFormat="1" x14ac:dyDescent="0.2">
      <c r="B307" s="11"/>
      <c r="C307" s="11"/>
      <c r="D307" s="11"/>
      <c r="E307" s="11"/>
      <c r="F307" s="11"/>
      <c r="H307" s="4"/>
      <c r="I307" s="4"/>
      <c r="J307" s="4"/>
      <c r="K307" s="4"/>
      <c r="L307" s="4"/>
      <c r="M307" s="4"/>
      <c r="N307" s="4"/>
      <c r="O307" s="5"/>
      <c r="P307" s="4"/>
      <c r="Q307" s="4"/>
      <c r="R307" s="4"/>
      <c r="S307" s="6"/>
      <c r="T307" s="11"/>
      <c r="U307" s="11"/>
    </row>
    <row r="308" spans="2:21" s="2" customFormat="1" x14ac:dyDescent="0.2">
      <c r="B308" s="11"/>
      <c r="C308" s="11"/>
      <c r="D308" s="11"/>
      <c r="E308" s="11"/>
      <c r="F308" s="11"/>
      <c r="H308" s="4"/>
      <c r="I308" s="4"/>
      <c r="J308" s="4"/>
      <c r="K308" s="4"/>
      <c r="L308" s="4"/>
      <c r="M308" s="4"/>
      <c r="N308" s="4"/>
      <c r="O308" s="5"/>
      <c r="P308" s="4"/>
      <c r="Q308" s="4"/>
      <c r="R308" s="4"/>
      <c r="S308" s="6"/>
      <c r="T308" s="11"/>
      <c r="U308" s="11"/>
    </row>
    <row r="309" spans="2:21" s="2" customFormat="1" x14ac:dyDescent="0.2">
      <c r="B309" s="11"/>
      <c r="C309" s="11"/>
      <c r="D309" s="11"/>
      <c r="E309" s="11"/>
      <c r="F309" s="11"/>
      <c r="H309" s="4"/>
      <c r="I309" s="4"/>
      <c r="J309" s="4"/>
      <c r="K309" s="4"/>
      <c r="L309" s="4"/>
      <c r="M309" s="4"/>
      <c r="N309" s="4"/>
      <c r="O309" s="5"/>
      <c r="P309" s="4"/>
      <c r="Q309" s="4"/>
      <c r="R309" s="4"/>
      <c r="S309" s="6"/>
      <c r="T309" s="11"/>
      <c r="U309" s="11"/>
    </row>
    <row r="310" spans="2:21" s="2" customFormat="1" x14ac:dyDescent="0.2">
      <c r="B310" s="11"/>
      <c r="C310" s="11"/>
      <c r="D310" s="11"/>
      <c r="E310" s="11"/>
      <c r="F310" s="11"/>
      <c r="H310" s="4"/>
      <c r="I310" s="4"/>
      <c r="J310" s="4"/>
      <c r="K310" s="4"/>
      <c r="L310" s="4"/>
      <c r="M310" s="4"/>
      <c r="N310" s="4"/>
      <c r="O310" s="5"/>
      <c r="P310" s="4"/>
      <c r="Q310" s="4"/>
      <c r="R310" s="4"/>
      <c r="S310" s="6"/>
      <c r="T310" s="11"/>
      <c r="U310" s="11"/>
    </row>
    <row r="311" spans="2:21" s="2" customFormat="1" x14ac:dyDescent="0.2">
      <c r="B311" s="11"/>
      <c r="C311" s="11"/>
      <c r="D311" s="11"/>
      <c r="E311" s="11"/>
      <c r="F311" s="11"/>
      <c r="H311" s="4"/>
      <c r="I311" s="4"/>
      <c r="J311" s="4"/>
      <c r="K311" s="4"/>
      <c r="L311" s="4"/>
      <c r="M311" s="4"/>
      <c r="N311" s="4"/>
      <c r="O311" s="5"/>
      <c r="P311" s="4"/>
      <c r="Q311" s="4"/>
      <c r="R311" s="4"/>
      <c r="S311" s="6"/>
      <c r="T311" s="11"/>
      <c r="U311" s="11"/>
    </row>
    <row r="312" spans="2:21" s="2" customFormat="1" x14ac:dyDescent="0.2">
      <c r="B312" s="11"/>
      <c r="C312" s="11"/>
      <c r="D312" s="11"/>
      <c r="E312" s="11"/>
      <c r="F312" s="11"/>
      <c r="H312" s="4"/>
      <c r="I312" s="4"/>
      <c r="J312" s="4"/>
      <c r="K312" s="4"/>
      <c r="L312" s="4"/>
      <c r="M312" s="4"/>
      <c r="N312" s="4"/>
      <c r="O312" s="5"/>
      <c r="P312" s="4"/>
      <c r="Q312" s="4"/>
      <c r="R312" s="4"/>
      <c r="S312" s="6"/>
      <c r="T312" s="11"/>
      <c r="U312" s="11"/>
    </row>
    <row r="313" spans="2:21" s="2" customFormat="1" x14ac:dyDescent="0.2">
      <c r="B313" s="11"/>
      <c r="C313" s="11"/>
      <c r="D313" s="11"/>
      <c r="E313" s="11"/>
      <c r="F313" s="11"/>
      <c r="H313" s="4"/>
      <c r="I313" s="4"/>
      <c r="J313" s="4"/>
      <c r="K313" s="4"/>
      <c r="L313" s="4"/>
      <c r="M313" s="4"/>
      <c r="N313" s="4"/>
      <c r="O313" s="5"/>
      <c r="P313" s="4"/>
      <c r="Q313" s="4"/>
      <c r="R313" s="4"/>
      <c r="S313" s="6"/>
      <c r="T313" s="11"/>
      <c r="U313" s="11"/>
    </row>
    <row r="314" spans="2:21" s="2" customFormat="1" x14ac:dyDescent="0.2">
      <c r="B314" s="11"/>
      <c r="C314" s="11"/>
      <c r="D314" s="11"/>
      <c r="E314" s="11"/>
      <c r="F314" s="11"/>
      <c r="H314" s="4"/>
      <c r="I314" s="4"/>
      <c r="J314" s="4"/>
      <c r="K314" s="4"/>
      <c r="L314" s="4"/>
      <c r="M314" s="4"/>
      <c r="N314" s="4"/>
      <c r="O314" s="5"/>
      <c r="P314" s="4"/>
      <c r="Q314" s="4"/>
      <c r="R314" s="4"/>
      <c r="S314" s="6"/>
      <c r="T314" s="11"/>
      <c r="U314" s="11"/>
    </row>
    <row r="315" spans="2:21" s="2" customFormat="1" x14ac:dyDescent="0.2">
      <c r="B315" s="11"/>
      <c r="C315" s="11"/>
      <c r="D315" s="11"/>
      <c r="E315" s="11"/>
      <c r="F315" s="11"/>
      <c r="H315" s="4"/>
      <c r="I315" s="4"/>
      <c r="J315" s="4"/>
      <c r="K315" s="4"/>
      <c r="L315" s="4"/>
      <c r="M315" s="4"/>
      <c r="N315" s="4"/>
      <c r="O315" s="5"/>
      <c r="P315" s="4"/>
      <c r="Q315" s="4"/>
      <c r="R315" s="4"/>
      <c r="S315" s="6"/>
      <c r="T315" s="11"/>
      <c r="U315" s="11"/>
    </row>
    <row r="316" spans="2:21" s="2" customFormat="1" x14ac:dyDescent="0.2">
      <c r="B316" s="11"/>
      <c r="C316" s="11"/>
      <c r="D316" s="11"/>
      <c r="E316" s="11"/>
      <c r="F316" s="11"/>
      <c r="H316" s="4"/>
      <c r="I316" s="4"/>
      <c r="J316" s="4"/>
      <c r="K316" s="4"/>
      <c r="L316" s="4"/>
      <c r="M316" s="4"/>
      <c r="N316" s="4"/>
      <c r="O316" s="5"/>
      <c r="P316" s="4"/>
      <c r="Q316" s="4"/>
      <c r="R316" s="4"/>
      <c r="S316" s="6"/>
      <c r="T316" s="11"/>
      <c r="U316" s="11"/>
    </row>
    <row r="317" spans="2:21" s="2" customFormat="1" x14ac:dyDescent="0.2">
      <c r="B317" s="11"/>
      <c r="C317" s="11"/>
      <c r="D317" s="11"/>
      <c r="E317" s="11"/>
      <c r="F317" s="11"/>
      <c r="H317" s="4"/>
      <c r="I317" s="4"/>
      <c r="J317" s="4"/>
      <c r="K317" s="4"/>
      <c r="L317" s="4"/>
      <c r="M317" s="4"/>
      <c r="N317" s="4"/>
      <c r="O317" s="5"/>
      <c r="P317" s="4"/>
      <c r="Q317" s="4"/>
      <c r="R317" s="4"/>
      <c r="S317" s="6"/>
      <c r="T317" s="11"/>
      <c r="U317" s="11"/>
    </row>
    <row r="318" spans="2:21" s="2" customFormat="1" x14ac:dyDescent="0.2">
      <c r="B318" s="11"/>
      <c r="C318" s="11"/>
      <c r="D318" s="11"/>
      <c r="E318" s="11"/>
      <c r="F318" s="11"/>
      <c r="H318" s="4"/>
      <c r="I318" s="4"/>
      <c r="J318" s="4"/>
      <c r="K318" s="4"/>
      <c r="L318" s="4"/>
      <c r="M318" s="4"/>
      <c r="N318" s="4"/>
      <c r="O318" s="5"/>
      <c r="P318" s="4"/>
      <c r="Q318" s="4"/>
      <c r="R318" s="4"/>
      <c r="S318" s="6"/>
      <c r="T318" s="11"/>
      <c r="U318" s="11"/>
    </row>
    <row r="319" spans="2:21" s="2" customFormat="1" x14ac:dyDescent="0.2">
      <c r="B319" s="11"/>
      <c r="C319" s="11"/>
      <c r="D319" s="11"/>
      <c r="E319" s="11"/>
      <c r="F319" s="11"/>
      <c r="H319" s="4"/>
      <c r="I319" s="4"/>
      <c r="J319" s="4"/>
      <c r="K319" s="4"/>
      <c r="L319" s="4"/>
      <c r="M319" s="4"/>
      <c r="N319" s="4"/>
      <c r="O319" s="5"/>
      <c r="P319" s="4"/>
      <c r="Q319" s="4"/>
      <c r="R319" s="4"/>
      <c r="S319" s="6"/>
      <c r="T319" s="11"/>
      <c r="U319" s="11"/>
    </row>
    <row r="320" spans="2:21" s="2" customFormat="1" x14ac:dyDescent="0.2">
      <c r="B320" s="11"/>
      <c r="C320" s="11"/>
      <c r="D320" s="11"/>
      <c r="E320" s="11"/>
      <c r="F320" s="11"/>
      <c r="H320" s="4"/>
      <c r="I320" s="4"/>
      <c r="J320" s="4"/>
      <c r="K320" s="4"/>
      <c r="L320" s="4"/>
      <c r="M320" s="4"/>
      <c r="N320" s="4"/>
      <c r="O320" s="5"/>
      <c r="P320" s="4"/>
      <c r="Q320" s="4"/>
      <c r="R320" s="4"/>
      <c r="S320" s="6"/>
      <c r="T320" s="11"/>
      <c r="U320" s="11"/>
    </row>
    <row r="321" spans="2:21" s="2" customFormat="1" x14ac:dyDescent="0.2">
      <c r="B321" s="11"/>
      <c r="C321" s="11"/>
      <c r="D321" s="11"/>
      <c r="E321" s="11"/>
      <c r="F321" s="11"/>
      <c r="H321" s="4"/>
      <c r="I321" s="4"/>
      <c r="J321" s="4"/>
      <c r="K321" s="4"/>
      <c r="L321" s="4"/>
      <c r="M321" s="4"/>
      <c r="N321" s="4"/>
      <c r="O321" s="5"/>
      <c r="P321" s="4"/>
      <c r="Q321" s="4"/>
      <c r="R321" s="4"/>
      <c r="S321" s="6"/>
      <c r="T321" s="11"/>
      <c r="U321" s="11"/>
    </row>
    <row r="322" spans="2:21" s="2" customFormat="1" x14ac:dyDescent="0.2">
      <c r="B322" s="11"/>
      <c r="C322" s="11"/>
      <c r="D322" s="11"/>
      <c r="E322" s="11"/>
      <c r="F322" s="11"/>
      <c r="H322" s="4"/>
      <c r="I322" s="4"/>
      <c r="J322" s="4"/>
      <c r="K322" s="4"/>
      <c r="L322" s="4"/>
      <c r="M322" s="4"/>
      <c r="N322" s="4"/>
      <c r="O322" s="5"/>
      <c r="P322" s="4"/>
      <c r="Q322" s="4"/>
      <c r="R322" s="4"/>
      <c r="S322" s="6"/>
      <c r="T322" s="11"/>
      <c r="U322" s="11"/>
    </row>
    <row r="323" spans="2:21" s="2" customFormat="1" x14ac:dyDescent="0.2">
      <c r="B323" s="11"/>
      <c r="C323" s="11"/>
      <c r="D323" s="11"/>
      <c r="E323" s="11"/>
      <c r="F323" s="11"/>
      <c r="H323" s="4"/>
      <c r="I323" s="4"/>
      <c r="J323" s="4"/>
      <c r="K323" s="4"/>
      <c r="L323" s="4"/>
      <c r="M323" s="4"/>
      <c r="N323" s="4"/>
      <c r="O323" s="5"/>
      <c r="P323" s="4"/>
      <c r="Q323" s="4"/>
      <c r="R323" s="4"/>
      <c r="S323" s="6"/>
      <c r="T323" s="11"/>
      <c r="U323" s="11"/>
    </row>
    <row r="324" spans="2:21" s="2" customFormat="1" x14ac:dyDescent="0.2">
      <c r="B324" s="11"/>
      <c r="C324" s="11"/>
      <c r="D324" s="11"/>
      <c r="E324" s="11"/>
      <c r="F324" s="11"/>
      <c r="H324" s="4"/>
      <c r="I324" s="4"/>
      <c r="J324" s="4"/>
      <c r="K324" s="4"/>
      <c r="L324" s="4"/>
      <c r="M324" s="4"/>
      <c r="N324" s="4"/>
      <c r="O324" s="5"/>
      <c r="P324" s="4"/>
      <c r="Q324" s="4"/>
      <c r="R324" s="4"/>
      <c r="S324" s="6"/>
      <c r="T324" s="11"/>
      <c r="U324" s="11"/>
    </row>
    <row r="325" spans="2:21" s="2" customFormat="1" x14ac:dyDescent="0.2">
      <c r="B325" s="11"/>
      <c r="C325" s="11"/>
      <c r="D325" s="11"/>
      <c r="E325" s="11"/>
      <c r="F325" s="11"/>
      <c r="H325" s="4"/>
      <c r="I325" s="4"/>
      <c r="J325" s="4"/>
      <c r="K325" s="4"/>
      <c r="L325" s="4"/>
      <c r="M325" s="4"/>
      <c r="N325" s="4"/>
      <c r="O325" s="5"/>
      <c r="P325" s="4"/>
      <c r="Q325" s="4"/>
      <c r="R325" s="4"/>
      <c r="S325" s="6"/>
      <c r="T325" s="11"/>
      <c r="U325" s="11"/>
    </row>
    <row r="326" spans="2:21" s="2" customFormat="1" x14ac:dyDescent="0.2">
      <c r="B326" s="11"/>
      <c r="C326" s="11"/>
      <c r="D326" s="11"/>
      <c r="E326" s="11"/>
      <c r="F326" s="11"/>
      <c r="H326" s="4"/>
      <c r="I326" s="4"/>
      <c r="J326" s="4"/>
      <c r="K326" s="4"/>
      <c r="L326" s="4"/>
      <c r="M326" s="4"/>
      <c r="N326" s="4"/>
      <c r="O326" s="5"/>
      <c r="P326" s="4"/>
      <c r="Q326" s="4"/>
      <c r="R326" s="4"/>
      <c r="S326" s="6"/>
      <c r="T326" s="11"/>
      <c r="U326" s="11"/>
    </row>
    <row r="327" spans="2:21" s="2" customFormat="1" x14ac:dyDescent="0.2">
      <c r="B327" s="11"/>
      <c r="C327" s="11"/>
      <c r="D327" s="11"/>
      <c r="E327" s="11"/>
      <c r="F327" s="11"/>
      <c r="H327" s="4"/>
      <c r="I327" s="4"/>
      <c r="J327" s="4"/>
      <c r="K327" s="4"/>
      <c r="L327" s="4"/>
      <c r="M327" s="4"/>
      <c r="N327" s="4"/>
      <c r="O327" s="5"/>
      <c r="P327" s="4"/>
      <c r="Q327" s="4"/>
      <c r="R327" s="4"/>
      <c r="S327" s="6"/>
      <c r="T327" s="11"/>
      <c r="U327" s="11"/>
    </row>
    <row r="328" spans="2:21" s="2" customFormat="1" x14ac:dyDescent="0.2">
      <c r="B328" s="11"/>
      <c r="C328" s="11"/>
      <c r="D328" s="11"/>
      <c r="E328" s="11"/>
      <c r="F328" s="11"/>
      <c r="H328" s="4"/>
      <c r="I328" s="4"/>
      <c r="J328" s="4"/>
      <c r="K328" s="4"/>
      <c r="L328" s="4"/>
      <c r="M328" s="4"/>
      <c r="N328" s="4"/>
      <c r="O328" s="5"/>
      <c r="P328" s="4"/>
      <c r="Q328" s="4"/>
      <c r="R328" s="4"/>
      <c r="S328" s="6"/>
      <c r="T328" s="11"/>
      <c r="U328" s="11"/>
    </row>
    <row r="329" spans="2:21" s="2" customFormat="1" x14ac:dyDescent="0.2">
      <c r="B329" s="11"/>
      <c r="C329" s="11"/>
      <c r="D329" s="11"/>
      <c r="E329" s="11"/>
      <c r="F329" s="11"/>
      <c r="H329" s="4"/>
      <c r="I329" s="4"/>
      <c r="J329" s="4"/>
      <c r="K329" s="4"/>
      <c r="L329" s="4"/>
      <c r="M329" s="4"/>
      <c r="N329" s="4"/>
      <c r="O329" s="5"/>
      <c r="P329" s="4"/>
      <c r="Q329" s="4"/>
      <c r="R329" s="4"/>
      <c r="S329" s="6"/>
      <c r="T329" s="11"/>
      <c r="U329" s="11"/>
    </row>
    <row r="330" spans="2:21" s="2" customFormat="1" x14ac:dyDescent="0.2">
      <c r="B330" s="11"/>
      <c r="C330" s="11"/>
      <c r="D330" s="11"/>
      <c r="E330" s="11"/>
      <c r="F330" s="11"/>
      <c r="H330" s="4"/>
      <c r="I330" s="4"/>
      <c r="J330" s="4"/>
      <c r="K330" s="4"/>
      <c r="L330" s="4"/>
      <c r="M330" s="4"/>
      <c r="N330" s="4"/>
      <c r="O330" s="5"/>
      <c r="P330" s="4"/>
      <c r="Q330" s="4"/>
      <c r="R330" s="4"/>
      <c r="S330" s="6"/>
      <c r="T330" s="11"/>
      <c r="U330" s="11"/>
    </row>
    <row r="331" spans="2:21" s="2" customFormat="1" x14ac:dyDescent="0.2">
      <c r="B331" s="11"/>
      <c r="C331" s="11"/>
      <c r="D331" s="11"/>
      <c r="E331" s="11"/>
      <c r="F331" s="11"/>
      <c r="H331" s="4"/>
      <c r="I331" s="4"/>
      <c r="J331" s="4"/>
      <c r="K331" s="4"/>
      <c r="L331" s="4"/>
      <c r="M331" s="4"/>
      <c r="N331" s="4"/>
      <c r="O331" s="5"/>
      <c r="P331" s="4"/>
      <c r="Q331" s="4"/>
      <c r="R331" s="4"/>
      <c r="S331" s="6"/>
      <c r="T331" s="11"/>
      <c r="U331" s="11"/>
    </row>
    <row r="332" spans="2:21" s="2" customFormat="1" x14ac:dyDescent="0.2">
      <c r="B332" s="11"/>
      <c r="C332" s="11"/>
      <c r="D332" s="11"/>
      <c r="E332" s="11"/>
      <c r="F332" s="11"/>
      <c r="H332" s="4"/>
      <c r="I332" s="4"/>
      <c r="J332" s="4"/>
      <c r="K332" s="4"/>
      <c r="L332" s="4"/>
      <c r="M332" s="4"/>
      <c r="N332" s="4"/>
      <c r="O332" s="5"/>
      <c r="P332" s="4"/>
      <c r="Q332" s="4"/>
      <c r="R332" s="4"/>
      <c r="S332" s="6"/>
      <c r="T332" s="11"/>
      <c r="U332" s="11"/>
    </row>
    <row r="333" spans="2:21" s="2" customFormat="1" x14ac:dyDescent="0.2">
      <c r="B333" s="11"/>
      <c r="C333" s="11"/>
      <c r="D333" s="11"/>
      <c r="E333" s="11"/>
      <c r="F333" s="11"/>
      <c r="H333" s="4"/>
      <c r="I333" s="4"/>
      <c r="J333" s="4"/>
      <c r="K333" s="4"/>
      <c r="L333" s="4"/>
      <c r="M333" s="4"/>
      <c r="N333" s="4"/>
      <c r="O333" s="5"/>
      <c r="P333" s="4"/>
      <c r="Q333" s="4"/>
      <c r="R333" s="4"/>
      <c r="S333" s="6"/>
      <c r="T333" s="11"/>
      <c r="U333" s="11"/>
    </row>
    <row r="334" spans="2:21" s="2" customFormat="1" x14ac:dyDescent="0.2">
      <c r="B334" s="11"/>
      <c r="C334" s="11"/>
      <c r="D334" s="11"/>
      <c r="E334" s="11"/>
      <c r="F334" s="11"/>
      <c r="H334" s="4"/>
      <c r="I334" s="4"/>
      <c r="J334" s="4"/>
      <c r="K334" s="4"/>
      <c r="L334" s="4"/>
      <c r="M334" s="4"/>
      <c r="N334" s="4"/>
      <c r="O334" s="5"/>
      <c r="P334" s="4"/>
      <c r="Q334" s="4"/>
      <c r="R334" s="4"/>
      <c r="S334" s="6"/>
      <c r="T334" s="11"/>
      <c r="U334" s="11"/>
    </row>
    <row r="335" spans="2:21" s="2" customFormat="1" x14ac:dyDescent="0.2">
      <c r="B335" s="11"/>
      <c r="C335" s="11"/>
      <c r="D335" s="11"/>
      <c r="E335" s="11"/>
      <c r="F335" s="11"/>
      <c r="H335" s="4"/>
      <c r="I335" s="4"/>
      <c r="J335" s="4"/>
      <c r="K335" s="4"/>
      <c r="L335" s="4"/>
      <c r="M335" s="4"/>
      <c r="N335" s="4"/>
      <c r="O335" s="5"/>
      <c r="P335" s="4"/>
      <c r="Q335" s="4"/>
      <c r="R335" s="4"/>
      <c r="S335" s="6"/>
      <c r="T335" s="11"/>
      <c r="U335" s="11"/>
    </row>
    <row r="336" spans="2:21" s="2" customFormat="1" x14ac:dyDescent="0.2">
      <c r="B336" s="11"/>
      <c r="C336" s="11"/>
      <c r="D336" s="11"/>
      <c r="E336" s="11"/>
      <c r="F336" s="11"/>
      <c r="H336" s="4"/>
      <c r="I336" s="4"/>
      <c r="J336" s="4"/>
      <c r="K336" s="4"/>
      <c r="L336" s="4"/>
      <c r="M336" s="4"/>
      <c r="N336" s="4"/>
      <c r="O336" s="5"/>
      <c r="P336" s="4"/>
      <c r="Q336" s="4"/>
      <c r="R336" s="4"/>
      <c r="S336" s="6"/>
      <c r="T336" s="11"/>
      <c r="U336" s="11"/>
    </row>
    <row r="337" spans="2:21" s="2" customFormat="1" x14ac:dyDescent="0.2">
      <c r="B337" s="11"/>
      <c r="C337" s="11"/>
      <c r="D337" s="11"/>
      <c r="E337" s="11"/>
      <c r="F337" s="11"/>
      <c r="H337" s="4"/>
      <c r="I337" s="4"/>
      <c r="J337" s="4"/>
      <c r="K337" s="4"/>
      <c r="L337" s="4"/>
      <c r="M337" s="4"/>
      <c r="N337" s="4"/>
      <c r="O337" s="5"/>
      <c r="P337" s="4"/>
      <c r="Q337" s="4"/>
      <c r="R337" s="4"/>
      <c r="S337" s="6"/>
      <c r="T337" s="11"/>
      <c r="U337" s="11"/>
    </row>
    <row r="338" spans="2:21" s="2" customFormat="1" x14ac:dyDescent="0.2">
      <c r="B338" s="11"/>
      <c r="C338" s="11"/>
      <c r="D338" s="11"/>
      <c r="E338" s="11"/>
      <c r="F338" s="11"/>
      <c r="H338" s="4"/>
      <c r="I338" s="4"/>
      <c r="J338" s="4"/>
      <c r="K338" s="4"/>
      <c r="L338" s="4"/>
      <c r="M338" s="4"/>
      <c r="N338" s="4"/>
      <c r="O338" s="5"/>
      <c r="P338" s="4"/>
      <c r="Q338" s="4"/>
      <c r="R338" s="4"/>
      <c r="S338" s="6"/>
      <c r="T338" s="11"/>
      <c r="U338" s="11"/>
    </row>
    <row r="339" spans="2:21" s="2" customFormat="1" x14ac:dyDescent="0.2">
      <c r="B339" s="11"/>
      <c r="C339" s="11"/>
      <c r="D339" s="11"/>
      <c r="E339" s="11"/>
      <c r="F339" s="11"/>
      <c r="H339" s="4"/>
      <c r="I339" s="4"/>
      <c r="J339" s="4"/>
      <c r="K339" s="4"/>
      <c r="L339" s="4"/>
      <c r="M339" s="4"/>
      <c r="N339" s="4"/>
      <c r="O339" s="5"/>
      <c r="P339" s="4"/>
      <c r="Q339" s="4"/>
      <c r="R339" s="4"/>
      <c r="S339" s="6"/>
      <c r="T339" s="11"/>
      <c r="U339" s="11"/>
    </row>
    <row r="340" spans="2:21" s="2" customFormat="1" x14ac:dyDescent="0.2">
      <c r="B340" s="11"/>
      <c r="C340" s="11"/>
      <c r="D340" s="11"/>
      <c r="E340" s="11"/>
      <c r="F340" s="11"/>
      <c r="H340" s="4"/>
      <c r="I340" s="4"/>
      <c r="J340" s="4"/>
      <c r="K340" s="4"/>
      <c r="L340" s="4"/>
      <c r="M340" s="4"/>
      <c r="N340" s="4"/>
      <c r="O340" s="5"/>
      <c r="P340" s="4"/>
      <c r="Q340" s="4"/>
      <c r="R340" s="4"/>
      <c r="S340" s="6"/>
      <c r="T340" s="11"/>
      <c r="U340" s="11"/>
    </row>
    <row r="341" spans="2:21" s="2" customFormat="1" x14ac:dyDescent="0.2">
      <c r="B341" s="11"/>
      <c r="C341" s="11"/>
      <c r="D341" s="11"/>
      <c r="E341" s="11"/>
      <c r="F341" s="11"/>
      <c r="H341" s="4"/>
      <c r="I341" s="4"/>
      <c r="J341" s="4"/>
      <c r="K341" s="4"/>
      <c r="L341" s="4"/>
      <c r="M341" s="4"/>
      <c r="N341" s="4"/>
      <c r="O341" s="5"/>
      <c r="P341" s="4"/>
      <c r="Q341" s="4"/>
      <c r="R341" s="4"/>
      <c r="S341" s="6"/>
      <c r="T341" s="11"/>
      <c r="U341" s="11"/>
    </row>
    <row r="342" spans="2:21" s="2" customFormat="1" x14ac:dyDescent="0.2">
      <c r="B342" s="11"/>
      <c r="C342" s="11"/>
      <c r="D342" s="11"/>
      <c r="E342" s="11"/>
      <c r="F342" s="11"/>
      <c r="H342" s="4"/>
      <c r="I342" s="4"/>
      <c r="J342" s="4"/>
      <c r="K342" s="4"/>
      <c r="L342" s="4"/>
      <c r="M342" s="4"/>
      <c r="N342" s="4"/>
      <c r="O342" s="5"/>
      <c r="P342" s="4"/>
      <c r="Q342" s="4"/>
      <c r="R342" s="4"/>
      <c r="S342" s="6"/>
      <c r="T342" s="11"/>
      <c r="U342" s="11"/>
    </row>
    <row r="343" spans="2:21" s="2" customFormat="1" x14ac:dyDescent="0.2">
      <c r="B343" s="11"/>
      <c r="C343" s="11"/>
      <c r="D343" s="11"/>
      <c r="E343" s="11"/>
      <c r="F343" s="11"/>
      <c r="H343" s="4"/>
      <c r="I343" s="4"/>
      <c r="J343" s="4"/>
      <c r="K343" s="4"/>
      <c r="L343" s="4"/>
      <c r="M343" s="4"/>
      <c r="N343" s="4"/>
      <c r="O343" s="5"/>
      <c r="P343" s="4"/>
      <c r="Q343" s="4"/>
      <c r="R343" s="4"/>
      <c r="S343" s="6"/>
      <c r="T343" s="11"/>
      <c r="U343" s="11"/>
    </row>
    <row r="344" spans="2:21" s="2" customFormat="1" x14ac:dyDescent="0.2">
      <c r="B344" s="11"/>
      <c r="C344" s="11"/>
      <c r="D344" s="11"/>
      <c r="E344" s="11"/>
      <c r="F344" s="11"/>
      <c r="H344" s="4"/>
      <c r="I344" s="4"/>
      <c r="J344" s="4"/>
      <c r="K344" s="4"/>
      <c r="L344" s="4"/>
      <c r="M344" s="4"/>
      <c r="N344" s="4"/>
      <c r="O344" s="5"/>
      <c r="P344" s="4"/>
      <c r="Q344" s="4"/>
      <c r="R344" s="4"/>
      <c r="S344" s="6"/>
      <c r="T344" s="11"/>
      <c r="U344" s="11"/>
    </row>
    <row r="345" spans="2:21" s="2" customFormat="1" x14ac:dyDescent="0.2">
      <c r="B345" s="11"/>
      <c r="C345" s="11"/>
      <c r="D345" s="11"/>
      <c r="E345" s="11"/>
      <c r="F345" s="11"/>
      <c r="H345" s="4"/>
      <c r="I345" s="4"/>
      <c r="J345" s="4"/>
      <c r="K345" s="4"/>
      <c r="L345" s="4"/>
      <c r="M345" s="4"/>
      <c r="N345" s="4"/>
      <c r="O345" s="5"/>
      <c r="P345" s="4"/>
      <c r="Q345" s="4"/>
      <c r="R345" s="4"/>
      <c r="S345" s="6"/>
      <c r="T345" s="11"/>
      <c r="U345" s="11"/>
    </row>
    <row r="346" spans="2:21" s="2" customFormat="1" x14ac:dyDescent="0.2">
      <c r="B346" s="11"/>
      <c r="C346" s="11"/>
      <c r="D346" s="11"/>
      <c r="E346" s="11"/>
      <c r="F346" s="11"/>
      <c r="H346" s="4"/>
      <c r="I346" s="4"/>
      <c r="J346" s="4"/>
      <c r="K346" s="4"/>
      <c r="L346" s="4"/>
      <c r="M346" s="4"/>
      <c r="N346" s="4"/>
      <c r="O346" s="5"/>
      <c r="P346" s="4"/>
      <c r="Q346" s="4"/>
      <c r="R346" s="4"/>
      <c r="S346" s="6"/>
      <c r="T346" s="11"/>
      <c r="U346" s="11"/>
    </row>
    <row r="347" spans="2:21" s="2" customFormat="1" x14ac:dyDescent="0.2">
      <c r="B347" s="11"/>
      <c r="C347" s="11"/>
      <c r="D347" s="11"/>
      <c r="E347" s="11"/>
      <c r="F347" s="11"/>
      <c r="H347" s="4"/>
      <c r="I347" s="4"/>
      <c r="J347" s="4"/>
      <c r="K347" s="4"/>
      <c r="L347" s="4"/>
      <c r="M347" s="4"/>
      <c r="N347" s="4"/>
      <c r="O347" s="5"/>
      <c r="P347" s="4"/>
      <c r="Q347" s="4"/>
      <c r="R347" s="4"/>
      <c r="S347" s="6"/>
      <c r="T347" s="11"/>
      <c r="U347" s="11"/>
    </row>
    <row r="348" spans="2:21" s="2" customFormat="1" x14ac:dyDescent="0.2">
      <c r="B348" s="11"/>
      <c r="C348" s="11"/>
      <c r="D348" s="11"/>
      <c r="E348" s="11"/>
      <c r="F348" s="11"/>
      <c r="H348" s="4"/>
      <c r="I348" s="4"/>
      <c r="J348" s="4"/>
      <c r="K348" s="4"/>
      <c r="L348" s="4"/>
      <c r="M348" s="4"/>
      <c r="N348" s="4"/>
      <c r="O348" s="5"/>
      <c r="P348" s="4"/>
      <c r="Q348" s="4"/>
      <c r="R348" s="4"/>
      <c r="S348" s="6"/>
      <c r="T348" s="11"/>
      <c r="U348" s="11"/>
    </row>
    <row r="349" spans="2:21" s="2" customFormat="1" x14ac:dyDescent="0.2">
      <c r="B349" s="11"/>
      <c r="C349" s="11"/>
      <c r="D349" s="11"/>
      <c r="E349" s="11"/>
      <c r="F349" s="11"/>
      <c r="H349" s="4"/>
      <c r="I349" s="4"/>
      <c r="J349" s="4"/>
      <c r="K349" s="4"/>
      <c r="L349" s="4"/>
      <c r="M349" s="4"/>
      <c r="N349" s="4"/>
      <c r="O349" s="5"/>
      <c r="P349" s="4"/>
      <c r="Q349" s="4"/>
      <c r="R349" s="4"/>
      <c r="S349" s="6"/>
      <c r="T349" s="11"/>
      <c r="U349" s="11"/>
    </row>
    <row r="350" spans="2:21" s="2" customFormat="1" x14ac:dyDescent="0.2">
      <c r="B350" s="11"/>
      <c r="C350" s="11"/>
      <c r="D350" s="11"/>
      <c r="E350" s="11"/>
      <c r="F350" s="11"/>
      <c r="H350" s="4"/>
      <c r="I350" s="4"/>
      <c r="J350" s="4"/>
      <c r="K350" s="4"/>
      <c r="L350" s="4"/>
      <c r="M350" s="4"/>
      <c r="N350" s="4"/>
      <c r="O350" s="5"/>
      <c r="P350" s="4"/>
      <c r="Q350" s="4"/>
      <c r="R350" s="4"/>
      <c r="S350" s="6"/>
      <c r="T350" s="11"/>
      <c r="U350" s="11"/>
    </row>
    <row r="351" spans="2:21" s="2" customFormat="1" x14ac:dyDescent="0.2">
      <c r="B351" s="11"/>
      <c r="C351" s="11"/>
      <c r="D351" s="11"/>
      <c r="E351" s="11"/>
      <c r="F351" s="11"/>
      <c r="H351" s="4"/>
      <c r="I351" s="4"/>
      <c r="J351" s="4"/>
      <c r="K351" s="4"/>
      <c r="L351" s="4"/>
      <c r="M351" s="4"/>
      <c r="N351" s="4"/>
      <c r="O351" s="5"/>
      <c r="P351" s="4"/>
      <c r="Q351" s="4"/>
      <c r="R351" s="4"/>
      <c r="S351" s="6"/>
      <c r="T351" s="11"/>
      <c r="U351" s="11"/>
    </row>
    <row r="352" spans="2:21" s="2" customFormat="1" x14ac:dyDescent="0.2">
      <c r="B352" s="11"/>
      <c r="C352" s="11"/>
      <c r="D352" s="11"/>
      <c r="E352" s="11"/>
      <c r="F352" s="11"/>
      <c r="H352" s="4"/>
      <c r="I352" s="4"/>
      <c r="J352" s="4"/>
      <c r="K352" s="4"/>
      <c r="L352" s="4"/>
      <c r="M352" s="4"/>
      <c r="N352" s="4"/>
      <c r="O352" s="5"/>
      <c r="P352" s="4"/>
      <c r="Q352" s="4"/>
      <c r="R352" s="4"/>
      <c r="S352" s="6"/>
      <c r="T352" s="11"/>
      <c r="U352" s="11"/>
    </row>
    <row r="353" spans="2:21" s="2" customFormat="1" x14ac:dyDescent="0.2">
      <c r="B353" s="11"/>
      <c r="C353" s="11"/>
      <c r="D353" s="11"/>
      <c r="E353" s="11"/>
      <c r="F353" s="11"/>
      <c r="H353" s="4"/>
      <c r="I353" s="4"/>
      <c r="J353" s="4"/>
      <c r="K353" s="4"/>
      <c r="L353" s="4"/>
      <c r="M353" s="4"/>
      <c r="N353" s="4"/>
      <c r="O353" s="5"/>
      <c r="P353" s="4"/>
      <c r="Q353" s="4"/>
      <c r="R353" s="4"/>
      <c r="S353" s="6"/>
      <c r="T353" s="11"/>
      <c r="U353" s="11"/>
    </row>
    <row r="354" spans="2:21" s="2" customFormat="1" x14ac:dyDescent="0.2">
      <c r="B354" s="11"/>
      <c r="C354" s="11"/>
      <c r="D354" s="11"/>
      <c r="E354" s="11"/>
      <c r="F354" s="11"/>
      <c r="H354" s="4"/>
      <c r="I354" s="4"/>
      <c r="J354" s="4"/>
      <c r="K354" s="4"/>
      <c r="L354" s="4"/>
      <c r="M354" s="4"/>
      <c r="N354" s="4"/>
      <c r="O354" s="5"/>
      <c r="P354" s="4"/>
      <c r="Q354" s="4"/>
      <c r="R354" s="4"/>
      <c r="S354" s="6"/>
      <c r="T354" s="11"/>
      <c r="U354" s="11"/>
    </row>
    <row r="355" spans="2:21" s="2" customFormat="1" x14ac:dyDescent="0.2">
      <c r="B355" s="11"/>
      <c r="C355" s="11"/>
      <c r="D355" s="11"/>
      <c r="E355" s="11"/>
      <c r="F355" s="11"/>
      <c r="H355" s="4"/>
      <c r="I355" s="4"/>
      <c r="J355" s="4"/>
      <c r="K355" s="4"/>
      <c r="L355" s="4"/>
      <c r="M355" s="4"/>
      <c r="N355" s="4"/>
      <c r="O355" s="5"/>
      <c r="P355" s="4"/>
      <c r="Q355" s="4"/>
      <c r="R355" s="4"/>
      <c r="S355" s="6"/>
      <c r="T355" s="11"/>
      <c r="U355" s="11"/>
    </row>
    <row r="356" spans="2:21" s="2" customFormat="1" x14ac:dyDescent="0.2">
      <c r="B356" s="11"/>
      <c r="C356" s="11"/>
      <c r="D356" s="11"/>
      <c r="E356" s="11"/>
      <c r="F356" s="11"/>
      <c r="H356" s="4"/>
      <c r="I356" s="4"/>
      <c r="J356" s="4"/>
      <c r="K356" s="4"/>
      <c r="L356" s="4"/>
      <c r="M356" s="4"/>
      <c r="N356" s="4"/>
      <c r="O356" s="5"/>
      <c r="P356" s="4"/>
      <c r="Q356" s="4"/>
      <c r="R356" s="4"/>
      <c r="S356" s="6"/>
      <c r="T356" s="11"/>
      <c r="U356" s="11"/>
    </row>
    <row r="357" spans="2:21" s="2" customFormat="1" x14ac:dyDescent="0.2">
      <c r="B357" s="11"/>
      <c r="C357" s="11"/>
      <c r="D357" s="11"/>
      <c r="E357" s="11"/>
      <c r="F357" s="11"/>
      <c r="H357" s="4"/>
      <c r="I357" s="4"/>
      <c r="J357" s="4"/>
      <c r="K357" s="4"/>
      <c r="L357" s="4"/>
      <c r="M357" s="4"/>
      <c r="N357" s="4"/>
      <c r="O357" s="5"/>
      <c r="P357" s="4"/>
      <c r="Q357" s="4"/>
      <c r="R357" s="4"/>
      <c r="S357" s="6"/>
      <c r="T357" s="11"/>
      <c r="U357" s="11"/>
    </row>
    <row r="358" spans="2:21" s="2" customFormat="1" x14ac:dyDescent="0.2">
      <c r="B358" s="11"/>
      <c r="C358" s="11"/>
      <c r="D358" s="11"/>
      <c r="E358" s="11"/>
      <c r="F358" s="11"/>
      <c r="H358" s="4"/>
      <c r="I358" s="4"/>
      <c r="J358" s="4"/>
      <c r="K358" s="4"/>
      <c r="L358" s="4"/>
      <c r="M358" s="4"/>
      <c r="N358" s="4"/>
      <c r="O358" s="5"/>
      <c r="P358" s="4"/>
      <c r="Q358" s="4"/>
      <c r="R358" s="4"/>
      <c r="S358" s="6"/>
      <c r="T358" s="11"/>
      <c r="U358" s="11"/>
    </row>
    <row r="359" spans="2:21" s="2" customFormat="1" x14ac:dyDescent="0.2">
      <c r="B359" s="11"/>
      <c r="C359" s="11"/>
      <c r="D359" s="11"/>
      <c r="E359" s="11"/>
      <c r="F359" s="11"/>
      <c r="H359" s="4"/>
      <c r="I359" s="4"/>
      <c r="J359" s="4"/>
      <c r="K359" s="4"/>
      <c r="L359" s="4"/>
      <c r="M359" s="4"/>
      <c r="N359" s="4"/>
      <c r="O359" s="5"/>
      <c r="P359" s="4"/>
      <c r="Q359" s="4"/>
      <c r="R359" s="4"/>
      <c r="S359" s="6"/>
      <c r="T359" s="11"/>
      <c r="U359" s="11"/>
    </row>
    <row r="360" spans="2:21" s="2" customFormat="1" x14ac:dyDescent="0.2">
      <c r="B360" s="11"/>
      <c r="C360" s="11"/>
      <c r="D360" s="11"/>
      <c r="E360" s="11"/>
      <c r="F360" s="11"/>
      <c r="H360" s="4"/>
      <c r="I360" s="4"/>
      <c r="J360" s="4"/>
      <c r="K360" s="4"/>
      <c r="L360" s="4"/>
      <c r="M360" s="4"/>
      <c r="N360" s="4"/>
      <c r="O360" s="5"/>
      <c r="P360" s="4"/>
      <c r="Q360" s="4"/>
      <c r="R360" s="4"/>
      <c r="S360" s="6"/>
      <c r="T360" s="11"/>
      <c r="U360" s="11"/>
    </row>
    <row r="361" spans="2:21" s="2" customFormat="1" x14ac:dyDescent="0.2">
      <c r="B361" s="11"/>
      <c r="C361" s="11"/>
      <c r="D361" s="11"/>
      <c r="E361" s="11"/>
      <c r="F361" s="11"/>
      <c r="H361" s="4"/>
      <c r="I361" s="4"/>
      <c r="J361" s="4"/>
      <c r="K361" s="4"/>
      <c r="L361" s="4"/>
      <c r="M361" s="4"/>
      <c r="N361" s="4"/>
      <c r="O361" s="5"/>
      <c r="P361" s="4"/>
      <c r="Q361" s="4"/>
      <c r="R361" s="4"/>
      <c r="S361" s="6"/>
      <c r="T361" s="11"/>
      <c r="U361" s="11"/>
    </row>
    <row r="362" spans="2:21" s="2" customFormat="1" x14ac:dyDescent="0.2">
      <c r="B362" s="11"/>
      <c r="C362" s="11"/>
      <c r="D362" s="11"/>
      <c r="E362" s="11"/>
      <c r="F362" s="11"/>
      <c r="H362" s="4"/>
      <c r="I362" s="4"/>
      <c r="J362" s="4"/>
      <c r="K362" s="4"/>
      <c r="L362" s="4"/>
      <c r="M362" s="4"/>
      <c r="N362" s="4"/>
      <c r="O362" s="5"/>
      <c r="P362" s="4"/>
      <c r="Q362" s="4"/>
      <c r="R362" s="4"/>
      <c r="S362" s="6"/>
      <c r="T362" s="11"/>
      <c r="U362" s="11"/>
    </row>
    <row r="363" spans="2:21" s="2" customFormat="1" x14ac:dyDescent="0.2">
      <c r="B363" s="11"/>
      <c r="C363" s="11"/>
      <c r="D363" s="11"/>
      <c r="E363" s="11"/>
      <c r="F363" s="11"/>
      <c r="H363" s="4"/>
      <c r="I363" s="4"/>
      <c r="J363" s="4"/>
      <c r="K363" s="4"/>
      <c r="L363" s="4"/>
      <c r="M363" s="4"/>
      <c r="N363" s="4"/>
      <c r="O363" s="5"/>
      <c r="P363" s="4"/>
      <c r="Q363" s="4"/>
      <c r="R363" s="4"/>
      <c r="S363" s="6"/>
      <c r="T363" s="11"/>
      <c r="U363" s="11"/>
    </row>
    <row r="364" spans="2:21" s="2" customFormat="1" x14ac:dyDescent="0.2">
      <c r="B364" s="11"/>
      <c r="C364" s="11"/>
      <c r="D364" s="11"/>
      <c r="E364" s="11"/>
      <c r="F364" s="11"/>
      <c r="H364" s="4"/>
      <c r="I364" s="4"/>
      <c r="J364" s="4"/>
      <c r="K364" s="4"/>
      <c r="L364" s="4"/>
      <c r="M364" s="4"/>
      <c r="N364" s="4"/>
      <c r="O364" s="5"/>
      <c r="P364" s="4"/>
      <c r="Q364" s="4"/>
      <c r="R364" s="4"/>
      <c r="S364" s="6"/>
      <c r="T364" s="11"/>
      <c r="U364" s="11"/>
    </row>
    <row r="365" spans="2:21" s="2" customFormat="1" x14ac:dyDescent="0.2">
      <c r="B365" s="11"/>
      <c r="C365" s="11"/>
      <c r="D365" s="11"/>
      <c r="E365" s="11"/>
      <c r="F365" s="11"/>
      <c r="H365" s="4"/>
      <c r="I365" s="4"/>
      <c r="J365" s="4"/>
      <c r="K365" s="4"/>
      <c r="L365" s="4"/>
      <c r="M365" s="4"/>
      <c r="N365" s="4"/>
      <c r="O365" s="5"/>
      <c r="P365" s="4"/>
      <c r="Q365" s="4"/>
      <c r="R365" s="4"/>
      <c r="S365" s="6"/>
      <c r="T365" s="11"/>
      <c r="U365" s="11"/>
    </row>
    <row r="366" spans="2:21" s="2" customFormat="1" x14ac:dyDescent="0.2">
      <c r="B366" s="11"/>
      <c r="C366" s="11"/>
      <c r="D366" s="11"/>
      <c r="E366" s="11"/>
      <c r="F366" s="11"/>
      <c r="H366" s="4"/>
      <c r="I366" s="4"/>
      <c r="J366" s="4"/>
      <c r="K366" s="4"/>
      <c r="L366" s="4"/>
      <c r="M366" s="4"/>
      <c r="N366" s="4"/>
      <c r="O366" s="5"/>
      <c r="P366" s="4"/>
      <c r="Q366" s="4"/>
      <c r="R366" s="4"/>
      <c r="S366" s="6"/>
      <c r="T366" s="11"/>
      <c r="U366" s="11"/>
    </row>
    <row r="367" spans="2:21" s="2" customFormat="1" x14ac:dyDescent="0.2">
      <c r="B367" s="11"/>
      <c r="C367" s="11"/>
      <c r="D367" s="11"/>
      <c r="E367" s="11"/>
      <c r="F367" s="11"/>
      <c r="H367" s="4"/>
      <c r="I367" s="4"/>
      <c r="J367" s="4"/>
      <c r="K367" s="4"/>
      <c r="L367" s="4"/>
      <c r="M367" s="4"/>
      <c r="N367" s="4"/>
      <c r="O367" s="5"/>
      <c r="P367" s="4"/>
      <c r="Q367" s="4"/>
      <c r="R367" s="4"/>
      <c r="S367" s="6"/>
      <c r="T367" s="11"/>
      <c r="U367" s="11"/>
    </row>
    <row r="368" spans="2:21" s="2" customFormat="1" x14ac:dyDescent="0.2">
      <c r="B368" s="11"/>
      <c r="C368" s="11"/>
      <c r="D368" s="11"/>
      <c r="E368" s="11"/>
      <c r="F368" s="11"/>
      <c r="H368" s="4"/>
      <c r="I368" s="4"/>
      <c r="J368" s="4"/>
      <c r="K368" s="4"/>
      <c r="L368" s="4"/>
      <c r="M368" s="4"/>
      <c r="N368" s="4"/>
      <c r="O368" s="5"/>
      <c r="P368" s="4"/>
      <c r="Q368" s="4"/>
      <c r="R368" s="4"/>
      <c r="S368" s="6"/>
      <c r="T368" s="11"/>
      <c r="U368" s="11"/>
    </row>
    <row r="369" spans="2:21" s="2" customFormat="1" x14ac:dyDescent="0.2">
      <c r="B369" s="11"/>
      <c r="C369" s="11"/>
      <c r="D369" s="11"/>
      <c r="E369" s="11"/>
      <c r="F369" s="11"/>
      <c r="H369" s="4"/>
      <c r="I369" s="4"/>
      <c r="J369" s="4"/>
      <c r="K369" s="4"/>
      <c r="L369" s="4"/>
      <c r="M369" s="4"/>
      <c r="N369" s="4"/>
      <c r="O369" s="5"/>
      <c r="P369" s="4"/>
      <c r="Q369" s="4"/>
      <c r="R369" s="4"/>
      <c r="S369" s="6"/>
      <c r="T369" s="11"/>
      <c r="U369" s="11"/>
    </row>
    <row r="370" spans="2:21" s="2" customFormat="1" x14ac:dyDescent="0.2">
      <c r="B370" s="11"/>
      <c r="C370" s="11"/>
      <c r="D370" s="11"/>
      <c r="E370" s="11"/>
      <c r="F370" s="11"/>
      <c r="H370" s="4"/>
      <c r="I370" s="4"/>
      <c r="J370" s="4"/>
      <c r="K370" s="4"/>
      <c r="L370" s="4"/>
      <c r="M370" s="4"/>
      <c r="N370" s="4"/>
      <c r="O370" s="5"/>
      <c r="P370" s="4"/>
      <c r="Q370" s="4"/>
      <c r="R370" s="4"/>
      <c r="S370" s="6"/>
      <c r="T370" s="11"/>
      <c r="U370" s="11"/>
    </row>
    <row r="371" spans="2:21" s="2" customFormat="1" x14ac:dyDescent="0.2">
      <c r="B371" s="11"/>
      <c r="C371" s="11"/>
      <c r="D371" s="11"/>
      <c r="E371" s="11"/>
      <c r="F371" s="11"/>
      <c r="H371" s="4"/>
      <c r="I371" s="4"/>
      <c r="J371" s="4"/>
      <c r="K371" s="4"/>
      <c r="L371" s="4"/>
      <c r="M371" s="4"/>
      <c r="N371" s="4"/>
      <c r="O371" s="5"/>
      <c r="P371" s="4"/>
      <c r="Q371" s="4"/>
      <c r="R371" s="4"/>
      <c r="S371" s="6"/>
      <c r="T371" s="11"/>
      <c r="U371" s="11"/>
    </row>
    <row r="372" spans="2:21" s="2" customFormat="1" x14ac:dyDescent="0.2">
      <c r="B372" s="11"/>
      <c r="C372" s="11"/>
      <c r="D372" s="11"/>
      <c r="E372" s="11"/>
      <c r="F372" s="11"/>
      <c r="H372" s="4"/>
      <c r="I372" s="4"/>
      <c r="J372" s="4"/>
      <c r="K372" s="4"/>
      <c r="L372" s="4"/>
      <c r="M372" s="4"/>
      <c r="N372" s="4"/>
      <c r="O372" s="5"/>
      <c r="P372" s="4"/>
      <c r="Q372" s="4"/>
      <c r="R372" s="4"/>
      <c r="S372" s="6"/>
      <c r="T372" s="11"/>
      <c r="U372" s="11"/>
    </row>
    <row r="373" spans="2:21" s="2" customFormat="1" x14ac:dyDescent="0.2">
      <c r="B373" s="11"/>
      <c r="C373" s="11"/>
      <c r="D373" s="11"/>
      <c r="E373" s="11"/>
      <c r="F373" s="11"/>
      <c r="H373" s="4"/>
      <c r="I373" s="4"/>
      <c r="J373" s="4"/>
      <c r="K373" s="4"/>
      <c r="L373" s="4"/>
      <c r="M373" s="4"/>
      <c r="N373" s="4"/>
      <c r="O373" s="5"/>
      <c r="P373" s="4"/>
      <c r="Q373" s="4"/>
      <c r="R373" s="4"/>
      <c r="S373" s="6"/>
      <c r="T373" s="11"/>
      <c r="U373" s="11"/>
    </row>
    <row r="374" spans="2:21" s="2" customFormat="1" x14ac:dyDescent="0.2">
      <c r="B374" s="11"/>
      <c r="C374" s="11"/>
      <c r="D374" s="11"/>
      <c r="E374" s="11"/>
      <c r="F374" s="11"/>
      <c r="H374" s="4"/>
      <c r="I374" s="4"/>
      <c r="J374" s="4"/>
      <c r="K374" s="4"/>
      <c r="L374" s="4"/>
      <c r="M374" s="4"/>
      <c r="N374" s="4"/>
      <c r="O374" s="5"/>
      <c r="P374" s="4"/>
      <c r="Q374" s="4"/>
      <c r="R374" s="4"/>
      <c r="S374" s="6"/>
      <c r="T374" s="11"/>
      <c r="U374" s="11"/>
    </row>
    <row r="375" spans="2:21" s="2" customFormat="1" x14ac:dyDescent="0.2">
      <c r="B375" s="11"/>
      <c r="C375" s="11"/>
      <c r="D375" s="11"/>
      <c r="E375" s="11"/>
      <c r="F375" s="11"/>
      <c r="H375" s="4"/>
      <c r="I375" s="4"/>
      <c r="J375" s="4"/>
      <c r="K375" s="4"/>
      <c r="L375" s="4"/>
      <c r="M375" s="4"/>
      <c r="N375" s="4"/>
      <c r="O375" s="5"/>
      <c r="P375" s="4"/>
      <c r="Q375" s="4"/>
      <c r="R375" s="4"/>
      <c r="S375" s="6"/>
      <c r="T375" s="11"/>
      <c r="U375" s="11"/>
    </row>
    <row r="376" spans="2:21" s="2" customFormat="1" x14ac:dyDescent="0.2">
      <c r="B376" s="11"/>
      <c r="C376" s="11"/>
      <c r="D376" s="11"/>
      <c r="E376" s="11"/>
      <c r="F376" s="11"/>
      <c r="H376" s="4"/>
      <c r="I376" s="4"/>
      <c r="J376" s="4"/>
      <c r="K376" s="4"/>
      <c r="L376" s="4"/>
      <c r="M376" s="4"/>
      <c r="N376" s="4"/>
      <c r="O376" s="5"/>
      <c r="P376" s="4"/>
      <c r="Q376" s="4"/>
      <c r="R376" s="4"/>
      <c r="S376" s="6"/>
      <c r="T376" s="11"/>
      <c r="U376" s="11"/>
    </row>
    <row r="377" spans="2:21" s="2" customFormat="1" x14ac:dyDescent="0.2">
      <c r="B377" s="11"/>
      <c r="C377" s="11"/>
      <c r="D377" s="11"/>
      <c r="E377" s="11"/>
      <c r="F377" s="11"/>
      <c r="H377" s="4"/>
      <c r="I377" s="4"/>
      <c r="J377" s="4"/>
      <c r="K377" s="4"/>
      <c r="L377" s="4"/>
      <c r="M377" s="4"/>
      <c r="N377" s="4"/>
      <c r="O377" s="5"/>
      <c r="P377" s="4"/>
      <c r="Q377" s="4"/>
      <c r="R377" s="4"/>
      <c r="S377" s="6"/>
      <c r="T377" s="11"/>
      <c r="U377" s="11"/>
    </row>
    <row r="378" spans="2:21" s="2" customFormat="1" x14ac:dyDescent="0.2">
      <c r="B378" s="11"/>
      <c r="C378" s="11"/>
      <c r="D378" s="11"/>
      <c r="E378" s="11"/>
      <c r="F378" s="11"/>
      <c r="H378" s="4"/>
      <c r="I378" s="4"/>
      <c r="J378" s="4"/>
      <c r="K378" s="4"/>
      <c r="L378" s="4"/>
      <c r="M378" s="4"/>
      <c r="N378" s="4"/>
      <c r="O378" s="5"/>
      <c r="P378" s="4"/>
      <c r="Q378" s="4"/>
      <c r="R378" s="4"/>
      <c r="S378" s="6"/>
      <c r="T378" s="11"/>
      <c r="U378" s="11"/>
    </row>
    <row r="379" spans="2:21" s="2" customFormat="1" x14ac:dyDescent="0.2">
      <c r="B379" s="11"/>
      <c r="C379" s="11"/>
      <c r="D379" s="11"/>
      <c r="E379" s="11"/>
      <c r="F379" s="11"/>
      <c r="H379" s="4"/>
      <c r="I379" s="4"/>
      <c r="J379" s="4"/>
      <c r="K379" s="4"/>
      <c r="L379" s="4"/>
      <c r="M379" s="4"/>
      <c r="N379" s="4"/>
      <c r="O379" s="5"/>
      <c r="P379" s="4"/>
      <c r="Q379" s="4"/>
      <c r="R379" s="4"/>
      <c r="S379" s="6"/>
      <c r="T379" s="11"/>
      <c r="U379" s="11"/>
    </row>
    <row r="380" spans="2:21" s="2" customFormat="1" x14ac:dyDescent="0.2">
      <c r="B380" s="11"/>
      <c r="C380" s="11"/>
      <c r="D380" s="11"/>
      <c r="E380" s="11"/>
      <c r="F380" s="11"/>
      <c r="H380" s="4"/>
      <c r="I380" s="4"/>
      <c r="J380" s="4"/>
      <c r="K380" s="4"/>
      <c r="L380" s="4"/>
      <c r="M380" s="4"/>
      <c r="N380" s="4"/>
      <c r="O380" s="5"/>
      <c r="P380" s="4"/>
      <c r="Q380" s="4"/>
      <c r="R380" s="4"/>
      <c r="S380" s="6"/>
      <c r="T380" s="11"/>
      <c r="U380" s="11"/>
    </row>
    <row r="381" spans="2:21" s="2" customFormat="1" x14ac:dyDescent="0.2">
      <c r="B381" s="11"/>
      <c r="C381" s="11"/>
      <c r="D381" s="11"/>
      <c r="E381" s="11"/>
      <c r="F381" s="11"/>
      <c r="H381" s="4"/>
      <c r="I381" s="4"/>
      <c r="J381" s="4"/>
      <c r="K381" s="4"/>
      <c r="L381" s="4"/>
      <c r="M381" s="4"/>
      <c r="N381" s="4"/>
      <c r="O381" s="5"/>
      <c r="P381" s="4"/>
      <c r="Q381" s="4"/>
      <c r="R381" s="4"/>
      <c r="S381" s="6"/>
      <c r="T381" s="11"/>
      <c r="U381" s="11"/>
    </row>
    <row r="382" spans="2:21" s="2" customFormat="1" x14ac:dyDescent="0.2">
      <c r="B382" s="11"/>
      <c r="C382" s="11"/>
      <c r="D382" s="11"/>
      <c r="E382" s="11"/>
      <c r="F382" s="11"/>
      <c r="H382" s="4"/>
      <c r="I382" s="4"/>
      <c r="J382" s="4"/>
      <c r="K382" s="4"/>
      <c r="L382" s="4"/>
      <c r="M382" s="4"/>
      <c r="N382" s="4"/>
      <c r="O382" s="5"/>
      <c r="P382" s="4"/>
      <c r="Q382" s="4"/>
      <c r="R382" s="4"/>
      <c r="S382" s="6"/>
      <c r="T382" s="11"/>
      <c r="U382" s="11"/>
    </row>
    <row r="383" spans="2:21" s="2" customFormat="1" x14ac:dyDescent="0.2">
      <c r="B383" s="11"/>
      <c r="C383" s="11"/>
      <c r="D383" s="11"/>
      <c r="E383" s="11"/>
      <c r="F383" s="11"/>
      <c r="H383" s="4"/>
      <c r="I383" s="4"/>
      <c r="J383" s="4"/>
      <c r="K383" s="4"/>
      <c r="L383" s="4"/>
      <c r="M383" s="4"/>
      <c r="N383" s="4"/>
      <c r="O383" s="5"/>
      <c r="P383" s="4"/>
      <c r="Q383" s="4"/>
      <c r="R383" s="4"/>
      <c r="S383" s="6"/>
      <c r="T383" s="11"/>
      <c r="U383" s="11"/>
    </row>
    <row r="384" spans="2:21" s="2" customFormat="1" x14ac:dyDescent="0.2">
      <c r="B384" s="11"/>
      <c r="C384" s="11"/>
      <c r="D384" s="11"/>
      <c r="E384" s="11"/>
      <c r="F384" s="11"/>
      <c r="H384" s="4"/>
      <c r="I384" s="4"/>
      <c r="J384" s="4"/>
      <c r="K384" s="4"/>
      <c r="L384" s="4"/>
      <c r="M384" s="4"/>
      <c r="N384" s="4"/>
      <c r="O384" s="5"/>
      <c r="P384" s="4"/>
      <c r="Q384" s="4"/>
      <c r="R384" s="4"/>
      <c r="S384" s="6"/>
      <c r="T384" s="11"/>
      <c r="U384" s="11"/>
    </row>
    <row r="385" spans="2:21" s="2" customFormat="1" x14ac:dyDescent="0.2">
      <c r="B385" s="11"/>
      <c r="C385" s="11"/>
      <c r="D385" s="11"/>
      <c r="E385" s="11"/>
      <c r="F385" s="11"/>
      <c r="H385" s="4"/>
      <c r="I385" s="4"/>
      <c r="J385" s="4"/>
      <c r="K385" s="4"/>
      <c r="L385" s="4"/>
      <c r="M385" s="4"/>
      <c r="N385" s="4"/>
      <c r="O385" s="5"/>
      <c r="P385" s="4"/>
      <c r="Q385" s="4"/>
      <c r="R385" s="4"/>
      <c r="S385" s="6"/>
      <c r="T385" s="11"/>
      <c r="U385" s="11"/>
    </row>
    <row r="386" spans="2:21" s="2" customFormat="1" x14ac:dyDescent="0.2">
      <c r="B386" s="11"/>
      <c r="C386" s="11"/>
      <c r="D386" s="11"/>
      <c r="E386" s="11"/>
      <c r="F386" s="11"/>
      <c r="H386" s="4"/>
      <c r="I386" s="4"/>
      <c r="J386" s="4"/>
      <c r="K386" s="4"/>
      <c r="L386" s="4"/>
      <c r="M386" s="4"/>
      <c r="N386" s="4"/>
      <c r="O386" s="5"/>
      <c r="P386" s="4"/>
      <c r="Q386" s="4"/>
      <c r="R386" s="4"/>
      <c r="S386" s="6"/>
      <c r="T386" s="11"/>
      <c r="U386" s="11"/>
    </row>
    <row r="387" spans="2:21" s="2" customFormat="1" x14ac:dyDescent="0.2">
      <c r="B387" s="11"/>
      <c r="C387" s="11"/>
      <c r="D387" s="11"/>
      <c r="E387" s="11"/>
      <c r="F387" s="11"/>
      <c r="H387" s="4"/>
      <c r="I387" s="4"/>
      <c r="J387" s="4"/>
      <c r="K387" s="4"/>
      <c r="L387" s="4"/>
      <c r="M387" s="4"/>
      <c r="N387" s="4"/>
      <c r="O387" s="5"/>
      <c r="P387" s="4"/>
      <c r="Q387" s="4"/>
      <c r="R387" s="4"/>
      <c r="S387" s="6"/>
      <c r="T387" s="11"/>
      <c r="U387" s="11"/>
    </row>
    <row r="388" spans="2:21" s="2" customFormat="1" x14ac:dyDescent="0.2">
      <c r="B388" s="11"/>
      <c r="C388" s="11"/>
      <c r="D388" s="11"/>
      <c r="E388" s="11"/>
      <c r="F388" s="11"/>
      <c r="H388" s="4"/>
      <c r="I388" s="4"/>
      <c r="J388" s="4"/>
      <c r="K388" s="4"/>
      <c r="L388" s="4"/>
      <c r="M388" s="4"/>
      <c r="N388" s="4"/>
      <c r="O388" s="5"/>
      <c r="P388" s="4"/>
      <c r="Q388" s="4"/>
      <c r="R388" s="4"/>
      <c r="S388" s="6"/>
      <c r="T388" s="11"/>
      <c r="U388" s="11"/>
    </row>
    <row r="389" spans="2:21" s="2" customFormat="1" x14ac:dyDescent="0.2">
      <c r="B389" s="11"/>
      <c r="C389" s="11"/>
      <c r="D389" s="11"/>
      <c r="E389" s="11"/>
      <c r="F389" s="11"/>
      <c r="H389" s="4"/>
      <c r="I389" s="4"/>
      <c r="J389" s="4"/>
      <c r="K389" s="4"/>
      <c r="L389" s="4"/>
      <c r="M389" s="4"/>
      <c r="N389" s="4"/>
      <c r="O389" s="5"/>
      <c r="P389" s="4"/>
      <c r="Q389" s="4"/>
      <c r="R389" s="4"/>
      <c r="S389" s="6"/>
      <c r="T389" s="11"/>
      <c r="U389" s="11"/>
    </row>
    <row r="390" spans="2:21" s="2" customFormat="1" x14ac:dyDescent="0.2">
      <c r="B390" s="11"/>
      <c r="C390" s="11"/>
      <c r="D390" s="11"/>
      <c r="E390" s="11"/>
      <c r="F390" s="11"/>
      <c r="H390" s="4"/>
      <c r="I390" s="4"/>
      <c r="J390" s="4"/>
      <c r="K390" s="4"/>
      <c r="L390" s="4"/>
      <c r="M390" s="4"/>
      <c r="N390" s="4"/>
      <c r="O390" s="5"/>
      <c r="P390" s="4"/>
      <c r="Q390" s="4"/>
      <c r="R390" s="4"/>
      <c r="S390" s="6"/>
      <c r="T390" s="11"/>
      <c r="U390" s="11"/>
    </row>
    <row r="391" spans="2:21" s="2" customFormat="1" x14ac:dyDescent="0.2">
      <c r="B391" s="11"/>
      <c r="C391" s="11"/>
      <c r="D391" s="11"/>
      <c r="E391" s="11"/>
      <c r="F391" s="11"/>
      <c r="H391" s="4"/>
      <c r="I391" s="4"/>
      <c r="J391" s="4"/>
      <c r="K391" s="4"/>
      <c r="L391" s="4"/>
      <c r="M391" s="4"/>
      <c r="N391" s="4"/>
      <c r="O391" s="5"/>
      <c r="P391" s="4"/>
      <c r="Q391" s="4"/>
      <c r="R391" s="4"/>
      <c r="S391" s="6"/>
      <c r="T391" s="11"/>
      <c r="U391" s="11"/>
    </row>
    <row r="392" spans="2:21" s="2" customFormat="1" x14ac:dyDescent="0.2">
      <c r="B392" s="11"/>
      <c r="C392" s="11"/>
      <c r="D392" s="11"/>
      <c r="E392" s="11"/>
      <c r="F392" s="11"/>
      <c r="H392" s="4"/>
      <c r="I392" s="4"/>
      <c r="J392" s="4"/>
      <c r="K392" s="4"/>
      <c r="L392" s="4"/>
      <c r="M392" s="4"/>
      <c r="N392" s="4"/>
      <c r="O392" s="5"/>
      <c r="P392" s="4"/>
      <c r="Q392" s="4"/>
      <c r="R392" s="4"/>
      <c r="S392" s="6"/>
      <c r="T392" s="11"/>
      <c r="U392" s="11"/>
    </row>
    <row r="393" spans="2:21" s="2" customFormat="1" x14ac:dyDescent="0.2">
      <c r="B393" s="11"/>
      <c r="C393" s="11"/>
      <c r="D393" s="11"/>
      <c r="E393" s="11"/>
      <c r="F393" s="11"/>
      <c r="H393" s="4"/>
      <c r="I393" s="4"/>
      <c r="J393" s="4"/>
      <c r="K393" s="4"/>
      <c r="L393" s="4"/>
      <c r="M393" s="4"/>
      <c r="N393" s="4"/>
      <c r="O393" s="5"/>
      <c r="P393" s="4"/>
      <c r="Q393" s="4"/>
      <c r="R393" s="4"/>
      <c r="S393" s="6"/>
      <c r="T393" s="11"/>
      <c r="U393" s="11"/>
    </row>
    <row r="394" spans="2:21" s="2" customFormat="1" x14ac:dyDescent="0.2">
      <c r="B394" s="11"/>
      <c r="C394" s="11"/>
      <c r="D394" s="11"/>
      <c r="E394" s="11"/>
      <c r="F394" s="11"/>
      <c r="H394" s="4"/>
      <c r="I394" s="4"/>
      <c r="J394" s="4"/>
      <c r="K394" s="4"/>
      <c r="L394" s="4"/>
      <c r="M394" s="4"/>
      <c r="N394" s="4"/>
      <c r="O394" s="5"/>
      <c r="P394" s="4"/>
      <c r="Q394" s="4"/>
      <c r="R394" s="4"/>
      <c r="S394" s="6"/>
      <c r="T394" s="11"/>
      <c r="U394" s="11"/>
    </row>
    <row r="395" spans="2:21" s="2" customFormat="1" x14ac:dyDescent="0.2">
      <c r="B395" s="11"/>
      <c r="C395" s="11"/>
      <c r="D395" s="11"/>
      <c r="E395" s="11"/>
      <c r="F395" s="11"/>
      <c r="H395" s="4"/>
      <c r="I395" s="4"/>
      <c r="J395" s="4"/>
      <c r="K395" s="4"/>
      <c r="L395" s="4"/>
      <c r="M395" s="4"/>
      <c r="N395" s="4"/>
      <c r="O395" s="5"/>
      <c r="P395" s="4"/>
      <c r="Q395" s="4"/>
      <c r="R395" s="4"/>
      <c r="S395" s="6"/>
      <c r="T395" s="11"/>
      <c r="U395" s="11"/>
    </row>
    <row r="396" spans="2:21" s="2" customFormat="1" x14ac:dyDescent="0.2">
      <c r="B396" s="11"/>
      <c r="C396" s="11"/>
      <c r="D396" s="11"/>
      <c r="E396" s="11"/>
      <c r="F396" s="11"/>
      <c r="H396" s="4"/>
      <c r="I396" s="4"/>
      <c r="J396" s="4"/>
      <c r="K396" s="4"/>
      <c r="L396" s="4"/>
      <c r="M396" s="4"/>
      <c r="N396" s="4"/>
      <c r="O396" s="5"/>
      <c r="P396" s="4"/>
      <c r="Q396" s="4"/>
      <c r="R396" s="4"/>
      <c r="S396" s="6"/>
      <c r="T396" s="11"/>
      <c r="U396" s="11"/>
    </row>
    <row r="397" spans="2:21" s="2" customFormat="1" x14ac:dyDescent="0.2">
      <c r="B397" s="11"/>
      <c r="C397" s="11"/>
      <c r="D397" s="11"/>
      <c r="E397" s="11"/>
      <c r="F397" s="11"/>
      <c r="H397" s="4"/>
      <c r="I397" s="4"/>
      <c r="J397" s="4"/>
      <c r="K397" s="4"/>
      <c r="L397" s="4"/>
      <c r="M397" s="4"/>
      <c r="N397" s="4"/>
      <c r="O397" s="5"/>
      <c r="P397" s="4"/>
      <c r="Q397" s="4"/>
      <c r="R397" s="4"/>
      <c r="S397" s="6"/>
      <c r="T397" s="11"/>
      <c r="U397" s="11"/>
    </row>
    <row r="398" spans="2:21" s="2" customFormat="1" x14ac:dyDescent="0.2">
      <c r="B398" s="11"/>
      <c r="C398" s="11"/>
      <c r="D398" s="11"/>
      <c r="E398" s="11"/>
      <c r="F398" s="11"/>
      <c r="H398" s="4"/>
      <c r="I398" s="4"/>
      <c r="J398" s="4"/>
      <c r="K398" s="4"/>
      <c r="L398" s="4"/>
      <c r="M398" s="4"/>
      <c r="N398" s="4"/>
      <c r="O398" s="5"/>
      <c r="P398" s="4"/>
      <c r="Q398" s="4"/>
      <c r="R398" s="4"/>
      <c r="S398" s="6"/>
      <c r="T398" s="11"/>
      <c r="U398" s="11"/>
    </row>
    <row r="399" spans="2:21" s="2" customFormat="1" x14ac:dyDescent="0.2">
      <c r="B399" s="11"/>
      <c r="C399" s="11"/>
      <c r="D399" s="11"/>
      <c r="E399" s="11"/>
      <c r="F399" s="11"/>
      <c r="H399" s="4"/>
      <c r="I399" s="4"/>
      <c r="J399" s="4"/>
      <c r="K399" s="4"/>
      <c r="L399" s="4"/>
      <c r="M399" s="4"/>
      <c r="N399" s="4"/>
      <c r="O399" s="5"/>
      <c r="P399" s="4"/>
      <c r="Q399" s="4"/>
      <c r="R399" s="4"/>
      <c r="S399" s="6"/>
      <c r="T399" s="11"/>
      <c r="U399" s="11"/>
    </row>
    <row r="400" spans="2:21" s="2" customFormat="1" x14ac:dyDescent="0.2">
      <c r="B400" s="11"/>
      <c r="C400" s="11"/>
      <c r="D400" s="11"/>
      <c r="E400" s="11"/>
      <c r="F400" s="11"/>
      <c r="H400" s="4"/>
      <c r="I400" s="4"/>
      <c r="J400" s="4"/>
      <c r="K400" s="4"/>
      <c r="L400" s="4"/>
      <c r="M400" s="4"/>
      <c r="N400" s="4"/>
      <c r="O400" s="5"/>
      <c r="P400" s="4"/>
      <c r="Q400" s="4"/>
      <c r="R400" s="4"/>
      <c r="S400" s="6"/>
      <c r="T400" s="11"/>
      <c r="U400" s="11"/>
    </row>
    <row r="401" spans="2:21" s="2" customFormat="1" x14ac:dyDescent="0.2">
      <c r="B401" s="11"/>
      <c r="C401" s="11"/>
      <c r="D401" s="11"/>
      <c r="E401" s="11"/>
      <c r="F401" s="11"/>
      <c r="H401" s="4"/>
      <c r="I401" s="4"/>
      <c r="J401" s="4"/>
      <c r="K401" s="4"/>
      <c r="L401" s="4"/>
      <c r="M401" s="4"/>
      <c r="N401" s="4"/>
      <c r="O401" s="5"/>
      <c r="P401" s="4"/>
      <c r="Q401" s="4"/>
      <c r="R401" s="4"/>
      <c r="S401" s="6"/>
      <c r="T401" s="11"/>
      <c r="U401" s="11"/>
    </row>
    <row r="402" spans="2:21" s="2" customFormat="1" x14ac:dyDescent="0.2">
      <c r="B402" s="11"/>
      <c r="C402" s="11"/>
      <c r="D402" s="11"/>
      <c r="E402" s="11"/>
      <c r="F402" s="11"/>
      <c r="H402" s="4"/>
      <c r="I402" s="4"/>
      <c r="J402" s="4"/>
      <c r="K402" s="4"/>
      <c r="L402" s="4"/>
      <c r="M402" s="4"/>
      <c r="N402" s="4"/>
      <c r="O402" s="5"/>
      <c r="P402" s="4"/>
      <c r="Q402" s="4"/>
      <c r="R402" s="4"/>
      <c r="S402" s="6"/>
      <c r="T402" s="11"/>
      <c r="U402" s="11"/>
    </row>
    <row r="403" spans="2:21" s="2" customFormat="1" x14ac:dyDescent="0.2">
      <c r="B403" s="11"/>
      <c r="C403" s="11"/>
      <c r="D403" s="11"/>
      <c r="E403" s="11"/>
      <c r="F403" s="11"/>
      <c r="H403" s="4"/>
      <c r="I403" s="4"/>
      <c r="J403" s="4"/>
      <c r="K403" s="4"/>
      <c r="L403" s="4"/>
      <c r="M403" s="4"/>
      <c r="N403" s="4"/>
      <c r="O403" s="5"/>
      <c r="P403" s="4"/>
      <c r="Q403" s="4"/>
      <c r="R403" s="4"/>
      <c r="S403" s="6"/>
      <c r="T403" s="11"/>
      <c r="U403" s="11"/>
    </row>
    <row r="404" spans="2:21" s="2" customFormat="1" x14ac:dyDescent="0.2">
      <c r="B404" s="11"/>
      <c r="C404" s="11"/>
      <c r="D404" s="11"/>
      <c r="E404" s="11"/>
      <c r="F404" s="11"/>
      <c r="H404" s="4"/>
      <c r="I404" s="4"/>
      <c r="J404" s="4"/>
      <c r="K404" s="4"/>
      <c r="L404" s="4"/>
      <c r="M404" s="4"/>
      <c r="N404" s="4"/>
      <c r="O404" s="5"/>
      <c r="P404" s="4"/>
      <c r="Q404" s="4"/>
      <c r="R404" s="4"/>
      <c r="S404" s="6"/>
      <c r="T404" s="11"/>
      <c r="U404" s="11"/>
    </row>
    <row r="405" spans="2:21" s="2" customFormat="1" x14ac:dyDescent="0.2">
      <c r="B405" s="11"/>
      <c r="C405" s="11"/>
      <c r="D405" s="11"/>
      <c r="E405" s="11"/>
      <c r="F405" s="11"/>
      <c r="H405" s="4"/>
      <c r="I405" s="4"/>
      <c r="J405" s="4"/>
      <c r="K405" s="4"/>
      <c r="L405" s="4"/>
      <c r="M405" s="4"/>
      <c r="N405" s="4"/>
      <c r="O405" s="5"/>
      <c r="P405" s="4"/>
      <c r="Q405" s="4"/>
      <c r="R405" s="4"/>
      <c r="S405" s="6"/>
      <c r="T405" s="11"/>
      <c r="U405" s="11"/>
    </row>
    <row r="406" spans="2:21" s="2" customFormat="1" x14ac:dyDescent="0.2">
      <c r="B406" s="11"/>
      <c r="C406" s="11"/>
      <c r="D406" s="11"/>
      <c r="E406" s="11"/>
      <c r="F406" s="11"/>
      <c r="H406" s="4"/>
      <c r="I406" s="4"/>
      <c r="J406" s="4"/>
      <c r="K406" s="4"/>
      <c r="L406" s="4"/>
      <c r="M406" s="4"/>
      <c r="N406" s="4"/>
      <c r="O406" s="5"/>
      <c r="P406" s="4"/>
      <c r="Q406" s="4"/>
      <c r="R406" s="4"/>
      <c r="S406" s="6"/>
      <c r="T406" s="11"/>
      <c r="U406" s="11"/>
    </row>
    <row r="407" spans="2:21" s="2" customFormat="1" x14ac:dyDescent="0.2">
      <c r="B407" s="11"/>
      <c r="C407" s="11"/>
      <c r="D407" s="11"/>
      <c r="E407" s="11"/>
      <c r="F407" s="11"/>
      <c r="H407" s="4"/>
      <c r="I407" s="4"/>
      <c r="J407" s="4"/>
      <c r="K407" s="4"/>
      <c r="L407" s="4"/>
      <c r="M407" s="4"/>
      <c r="N407" s="4"/>
      <c r="O407" s="5"/>
      <c r="P407" s="4"/>
      <c r="Q407" s="4"/>
      <c r="R407" s="4"/>
      <c r="S407" s="6"/>
      <c r="T407" s="11"/>
      <c r="U407" s="11"/>
    </row>
    <row r="408" spans="2:21" s="2" customFormat="1" x14ac:dyDescent="0.2">
      <c r="B408" s="11"/>
      <c r="C408" s="11"/>
      <c r="D408" s="11"/>
      <c r="E408" s="11"/>
      <c r="F408" s="11"/>
      <c r="H408" s="4"/>
      <c r="I408" s="4"/>
      <c r="J408" s="4"/>
      <c r="K408" s="4"/>
      <c r="L408" s="4"/>
      <c r="M408" s="4"/>
      <c r="N408" s="4"/>
      <c r="O408" s="5"/>
      <c r="P408" s="4"/>
      <c r="Q408" s="4"/>
      <c r="R408" s="4"/>
      <c r="S408" s="6"/>
      <c r="T408" s="11"/>
      <c r="U408" s="11"/>
    </row>
    <row r="409" spans="2:21" s="2" customFormat="1" x14ac:dyDescent="0.2">
      <c r="B409" s="11"/>
      <c r="C409" s="11"/>
      <c r="D409" s="11"/>
      <c r="E409" s="11"/>
      <c r="F409" s="11"/>
      <c r="H409" s="4"/>
      <c r="I409" s="4"/>
      <c r="J409" s="4"/>
      <c r="K409" s="4"/>
      <c r="L409" s="4"/>
      <c r="M409" s="4"/>
      <c r="N409" s="4"/>
      <c r="O409" s="5"/>
      <c r="P409" s="4"/>
      <c r="Q409" s="4"/>
      <c r="R409" s="4"/>
      <c r="S409" s="6"/>
      <c r="T409" s="11"/>
      <c r="U409" s="11"/>
    </row>
    <row r="410" spans="2:21" s="2" customFormat="1" x14ac:dyDescent="0.2">
      <c r="B410" s="11"/>
      <c r="C410" s="11"/>
      <c r="D410" s="11"/>
      <c r="E410" s="11"/>
      <c r="F410" s="11"/>
      <c r="H410" s="4"/>
      <c r="I410" s="4"/>
      <c r="J410" s="4"/>
      <c r="K410" s="4"/>
      <c r="L410" s="4"/>
      <c r="M410" s="4"/>
      <c r="N410" s="4"/>
      <c r="O410" s="5"/>
      <c r="P410" s="4"/>
      <c r="Q410" s="4"/>
      <c r="R410" s="4"/>
      <c r="S410" s="6"/>
      <c r="T410" s="11"/>
      <c r="U410" s="11"/>
    </row>
    <row r="411" spans="2:21" s="2" customFormat="1" x14ac:dyDescent="0.2">
      <c r="B411" s="11"/>
      <c r="C411" s="11"/>
      <c r="D411" s="11"/>
      <c r="E411" s="11"/>
      <c r="F411" s="11"/>
      <c r="H411" s="4"/>
      <c r="I411" s="4"/>
      <c r="J411" s="4"/>
      <c r="K411" s="4"/>
      <c r="L411" s="4"/>
      <c r="M411" s="4"/>
      <c r="N411" s="4"/>
      <c r="O411" s="5"/>
      <c r="P411" s="4"/>
      <c r="Q411" s="4"/>
      <c r="R411" s="4"/>
      <c r="S411" s="6"/>
      <c r="T411" s="11"/>
      <c r="U411" s="11"/>
    </row>
    <row r="412" spans="2:21" s="2" customFormat="1" x14ac:dyDescent="0.2">
      <c r="B412" s="11"/>
      <c r="C412" s="11"/>
      <c r="D412" s="11"/>
      <c r="E412" s="11"/>
      <c r="F412" s="11"/>
      <c r="H412" s="4"/>
      <c r="I412" s="4"/>
      <c r="J412" s="4"/>
      <c r="K412" s="4"/>
      <c r="L412" s="4"/>
      <c r="M412" s="4"/>
      <c r="N412" s="4"/>
      <c r="O412" s="5"/>
      <c r="P412" s="4"/>
      <c r="Q412" s="4"/>
      <c r="R412" s="4"/>
      <c r="S412" s="6"/>
      <c r="T412" s="11"/>
      <c r="U412" s="11"/>
    </row>
    <row r="413" spans="2:21" s="2" customFormat="1" x14ac:dyDescent="0.2">
      <c r="B413" s="11"/>
      <c r="C413" s="11"/>
      <c r="D413" s="11"/>
      <c r="E413" s="11"/>
      <c r="F413" s="11"/>
      <c r="H413" s="4"/>
      <c r="I413" s="4"/>
      <c r="J413" s="4"/>
      <c r="K413" s="4"/>
      <c r="L413" s="4"/>
      <c r="M413" s="4"/>
      <c r="N413" s="4"/>
      <c r="O413" s="5"/>
      <c r="P413" s="4"/>
      <c r="Q413" s="4"/>
      <c r="R413" s="4"/>
      <c r="S413" s="6"/>
      <c r="T413" s="11"/>
      <c r="U413" s="11"/>
    </row>
    <row r="414" spans="2:21" s="2" customFormat="1" x14ac:dyDescent="0.2">
      <c r="B414" s="11"/>
      <c r="C414" s="11"/>
      <c r="D414" s="11"/>
      <c r="E414" s="11"/>
      <c r="F414" s="11"/>
      <c r="H414" s="4"/>
      <c r="I414" s="4"/>
      <c r="J414" s="4"/>
      <c r="K414" s="4"/>
      <c r="L414" s="4"/>
      <c r="M414" s="4"/>
      <c r="N414" s="4"/>
      <c r="O414" s="5"/>
      <c r="P414" s="4"/>
      <c r="Q414" s="4"/>
      <c r="R414" s="4"/>
      <c r="S414" s="6"/>
      <c r="T414" s="11"/>
      <c r="U414" s="11"/>
    </row>
    <row r="415" spans="2:21" s="2" customFormat="1" x14ac:dyDescent="0.2">
      <c r="B415" s="11"/>
      <c r="C415" s="11"/>
      <c r="D415" s="11"/>
      <c r="E415" s="11"/>
      <c r="F415" s="11"/>
      <c r="H415" s="4"/>
      <c r="I415" s="4"/>
      <c r="J415" s="4"/>
      <c r="K415" s="4"/>
      <c r="L415" s="4"/>
      <c r="M415" s="4"/>
      <c r="N415" s="4"/>
      <c r="O415" s="5"/>
      <c r="P415" s="4"/>
      <c r="Q415" s="4"/>
      <c r="R415" s="4"/>
      <c r="S415" s="6"/>
      <c r="T415" s="11"/>
      <c r="U415" s="11"/>
    </row>
    <row r="416" spans="2:21" s="2" customFormat="1" x14ac:dyDescent="0.2">
      <c r="B416" s="11"/>
      <c r="C416" s="11"/>
      <c r="D416" s="11"/>
      <c r="E416" s="11"/>
      <c r="F416" s="11"/>
      <c r="H416" s="4"/>
      <c r="I416" s="4"/>
      <c r="J416" s="4"/>
      <c r="K416" s="4"/>
      <c r="L416" s="4"/>
      <c r="M416" s="4"/>
      <c r="N416" s="4"/>
      <c r="O416" s="5"/>
      <c r="P416" s="4"/>
      <c r="Q416" s="4"/>
      <c r="R416" s="4"/>
      <c r="S416" s="6"/>
      <c r="T416" s="11"/>
      <c r="U416" s="11"/>
    </row>
    <row r="417" spans="2:21" s="2" customFormat="1" x14ac:dyDescent="0.2">
      <c r="B417" s="11"/>
      <c r="C417" s="11"/>
      <c r="D417" s="11"/>
      <c r="E417" s="11"/>
      <c r="F417" s="11"/>
      <c r="H417" s="4"/>
      <c r="I417" s="4"/>
      <c r="J417" s="4"/>
      <c r="K417" s="4"/>
      <c r="L417" s="4"/>
      <c r="M417" s="4"/>
      <c r="N417" s="4"/>
      <c r="O417" s="5"/>
      <c r="P417" s="4"/>
      <c r="Q417" s="4"/>
      <c r="R417" s="4"/>
      <c r="S417" s="6"/>
      <c r="T417" s="11"/>
      <c r="U417" s="11"/>
    </row>
    <row r="418" spans="2:21" s="2" customFormat="1" x14ac:dyDescent="0.2">
      <c r="B418" s="11"/>
      <c r="C418" s="11"/>
      <c r="D418" s="11"/>
      <c r="E418" s="11"/>
      <c r="F418" s="11"/>
      <c r="H418" s="4"/>
      <c r="I418" s="4"/>
      <c r="J418" s="4"/>
      <c r="K418" s="4"/>
      <c r="L418" s="4"/>
      <c r="M418" s="4"/>
      <c r="N418" s="4"/>
      <c r="O418" s="5"/>
      <c r="P418" s="4"/>
      <c r="Q418" s="4"/>
      <c r="R418" s="4"/>
      <c r="S418" s="6"/>
      <c r="T418" s="11"/>
      <c r="U418" s="11"/>
    </row>
    <row r="419" spans="2:21" s="2" customFormat="1" x14ac:dyDescent="0.2">
      <c r="B419" s="11"/>
      <c r="C419" s="11"/>
      <c r="D419" s="11"/>
      <c r="E419" s="11"/>
      <c r="F419" s="11"/>
      <c r="H419" s="4"/>
      <c r="I419" s="4"/>
      <c r="J419" s="4"/>
      <c r="K419" s="4"/>
      <c r="L419" s="4"/>
      <c r="M419" s="4"/>
      <c r="N419" s="4"/>
      <c r="O419" s="5"/>
      <c r="P419" s="4"/>
      <c r="Q419" s="4"/>
      <c r="R419" s="4"/>
      <c r="S419" s="6"/>
      <c r="T419" s="11"/>
      <c r="U419" s="11"/>
    </row>
    <row r="420" spans="2:21" s="2" customFormat="1" x14ac:dyDescent="0.2">
      <c r="B420" s="11"/>
      <c r="C420" s="11"/>
      <c r="D420" s="11"/>
      <c r="E420" s="11"/>
      <c r="F420" s="11"/>
      <c r="H420" s="4"/>
      <c r="I420" s="4"/>
      <c r="J420" s="4"/>
      <c r="K420" s="4"/>
      <c r="L420" s="4"/>
      <c r="M420" s="4"/>
      <c r="N420" s="4"/>
      <c r="O420" s="5"/>
      <c r="P420" s="4"/>
      <c r="Q420" s="4"/>
      <c r="R420" s="4"/>
      <c r="S420" s="6"/>
      <c r="T420" s="11"/>
      <c r="U420" s="11"/>
    </row>
    <row r="421" spans="2:21" s="2" customFormat="1" x14ac:dyDescent="0.2">
      <c r="B421" s="11"/>
      <c r="C421" s="11"/>
      <c r="D421" s="11"/>
      <c r="E421" s="11"/>
      <c r="F421" s="11"/>
      <c r="H421" s="4"/>
      <c r="I421" s="4"/>
      <c r="J421" s="4"/>
      <c r="K421" s="4"/>
      <c r="L421" s="4"/>
      <c r="M421" s="4"/>
      <c r="N421" s="4"/>
      <c r="O421" s="5"/>
      <c r="P421" s="4"/>
      <c r="Q421" s="4"/>
      <c r="R421" s="4"/>
      <c r="S421" s="6"/>
      <c r="T421" s="11"/>
      <c r="U421" s="11"/>
    </row>
    <row r="422" spans="2:21" s="2" customFormat="1" x14ac:dyDescent="0.2">
      <c r="B422" s="11"/>
      <c r="C422" s="11"/>
      <c r="D422" s="11"/>
      <c r="E422" s="11"/>
      <c r="F422" s="11"/>
      <c r="H422" s="4"/>
      <c r="I422" s="4"/>
      <c r="J422" s="4"/>
      <c r="K422" s="4"/>
      <c r="L422" s="4"/>
      <c r="M422" s="4"/>
      <c r="N422" s="4"/>
      <c r="O422" s="5"/>
      <c r="P422" s="4"/>
      <c r="Q422" s="4"/>
      <c r="R422" s="4"/>
      <c r="S422" s="6"/>
      <c r="T422" s="11"/>
      <c r="U422" s="11"/>
    </row>
    <row r="423" spans="2:21" s="2" customFormat="1" x14ac:dyDescent="0.2">
      <c r="B423" s="11"/>
      <c r="C423" s="11"/>
      <c r="D423" s="11"/>
      <c r="E423" s="11"/>
      <c r="F423" s="11"/>
      <c r="H423" s="4"/>
      <c r="I423" s="4"/>
      <c r="J423" s="4"/>
      <c r="K423" s="4"/>
      <c r="L423" s="4"/>
      <c r="M423" s="4"/>
      <c r="N423" s="4"/>
      <c r="O423" s="5"/>
      <c r="P423" s="4"/>
      <c r="Q423" s="4"/>
      <c r="R423" s="4"/>
      <c r="S423" s="6"/>
      <c r="T423" s="11"/>
      <c r="U423" s="11"/>
    </row>
    <row r="424" spans="2:21" s="2" customFormat="1" x14ac:dyDescent="0.2">
      <c r="B424" s="11"/>
      <c r="C424" s="11"/>
      <c r="D424" s="11"/>
      <c r="E424" s="11"/>
      <c r="F424" s="11"/>
      <c r="H424" s="4"/>
      <c r="I424" s="4"/>
      <c r="J424" s="4"/>
      <c r="K424" s="4"/>
      <c r="L424" s="4"/>
      <c r="M424" s="4"/>
      <c r="N424" s="4"/>
      <c r="O424" s="5"/>
      <c r="P424" s="4"/>
      <c r="Q424" s="4"/>
      <c r="R424" s="4"/>
      <c r="S424" s="6"/>
      <c r="T424" s="11"/>
      <c r="U424" s="11"/>
    </row>
    <row r="425" spans="2:21" s="2" customFormat="1" x14ac:dyDescent="0.2">
      <c r="B425" s="11"/>
      <c r="C425" s="11"/>
      <c r="D425" s="11"/>
      <c r="E425" s="11"/>
      <c r="F425" s="11"/>
      <c r="H425" s="4"/>
      <c r="I425" s="4"/>
      <c r="J425" s="4"/>
      <c r="K425" s="4"/>
      <c r="L425" s="4"/>
      <c r="M425" s="4"/>
      <c r="N425" s="4"/>
      <c r="O425" s="5"/>
      <c r="P425" s="4"/>
      <c r="Q425" s="4"/>
      <c r="R425" s="4"/>
      <c r="S425" s="6"/>
      <c r="T425" s="11"/>
      <c r="U425" s="11"/>
    </row>
    <row r="426" spans="2:21" s="2" customFormat="1" x14ac:dyDescent="0.2">
      <c r="B426" s="11"/>
      <c r="C426" s="11"/>
      <c r="D426" s="11"/>
      <c r="E426" s="11"/>
      <c r="F426" s="11"/>
      <c r="H426" s="4"/>
      <c r="I426" s="4"/>
      <c r="J426" s="4"/>
      <c r="K426" s="4"/>
      <c r="L426" s="4"/>
      <c r="M426" s="4"/>
      <c r="N426" s="4"/>
      <c r="O426" s="5"/>
      <c r="P426" s="4"/>
      <c r="Q426" s="4"/>
      <c r="R426" s="4"/>
      <c r="S426" s="6"/>
      <c r="T426" s="11"/>
      <c r="U426" s="11"/>
    </row>
    <row r="427" spans="2:21" s="2" customFormat="1" x14ac:dyDescent="0.2">
      <c r="B427" s="11"/>
      <c r="C427" s="11"/>
      <c r="D427" s="11"/>
      <c r="E427" s="11"/>
      <c r="F427" s="11"/>
      <c r="H427" s="4"/>
      <c r="I427" s="4"/>
      <c r="J427" s="4"/>
      <c r="K427" s="4"/>
      <c r="L427" s="4"/>
      <c r="M427" s="4"/>
      <c r="N427" s="4"/>
      <c r="O427" s="5"/>
      <c r="P427" s="4"/>
      <c r="Q427" s="4"/>
      <c r="R427" s="4"/>
      <c r="S427" s="6"/>
      <c r="T427" s="11"/>
      <c r="U427" s="11"/>
    </row>
    <row r="428" spans="2:21" s="2" customFormat="1" x14ac:dyDescent="0.2">
      <c r="B428" s="11"/>
      <c r="C428" s="11"/>
      <c r="D428" s="11"/>
      <c r="E428" s="11"/>
      <c r="F428" s="11"/>
      <c r="H428" s="4"/>
      <c r="I428" s="4"/>
      <c r="J428" s="4"/>
      <c r="K428" s="4"/>
      <c r="L428" s="4"/>
      <c r="M428" s="4"/>
      <c r="N428" s="4"/>
      <c r="O428" s="5"/>
      <c r="P428" s="4"/>
      <c r="Q428" s="4"/>
      <c r="R428" s="4"/>
      <c r="S428" s="6"/>
      <c r="T428" s="11"/>
      <c r="U428" s="11"/>
    </row>
    <row r="429" spans="2:21" s="2" customFormat="1" x14ac:dyDescent="0.2">
      <c r="B429" s="11"/>
      <c r="C429" s="11"/>
      <c r="D429" s="11"/>
      <c r="E429" s="11"/>
      <c r="F429" s="11"/>
      <c r="H429" s="4"/>
      <c r="I429" s="4"/>
      <c r="J429" s="4"/>
      <c r="K429" s="4"/>
      <c r="L429" s="4"/>
      <c r="M429" s="4"/>
      <c r="N429" s="4"/>
      <c r="O429" s="5"/>
      <c r="P429" s="4"/>
      <c r="Q429" s="4"/>
      <c r="R429" s="4"/>
      <c r="S429" s="6"/>
      <c r="T429" s="11"/>
      <c r="U429" s="11"/>
    </row>
    <row r="430" spans="2:21" s="2" customFormat="1" x14ac:dyDescent="0.2">
      <c r="B430" s="11"/>
      <c r="C430" s="11"/>
      <c r="D430" s="11"/>
      <c r="E430" s="11"/>
      <c r="F430" s="11"/>
      <c r="H430" s="4"/>
      <c r="I430" s="4"/>
      <c r="J430" s="4"/>
      <c r="K430" s="4"/>
      <c r="L430" s="4"/>
      <c r="M430" s="4"/>
      <c r="N430" s="4"/>
      <c r="O430" s="5"/>
      <c r="P430" s="4"/>
      <c r="Q430" s="4"/>
      <c r="R430" s="4"/>
      <c r="S430" s="6"/>
      <c r="T430" s="11"/>
      <c r="U430" s="11"/>
    </row>
    <row r="431" spans="2:21" s="2" customFormat="1" x14ac:dyDescent="0.2">
      <c r="B431" s="11"/>
      <c r="C431" s="11"/>
      <c r="D431" s="11"/>
      <c r="E431" s="11"/>
      <c r="F431" s="11"/>
      <c r="H431" s="4"/>
      <c r="I431" s="4"/>
      <c r="J431" s="4"/>
      <c r="K431" s="4"/>
      <c r="L431" s="4"/>
      <c r="M431" s="4"/>
      <c r="N431" s="4"/>
      <c r="O431" s="5"/>
      <c r="P431" s="4"/>
      <c r="Q431" s="4"/>
      <c r="R431" s="4"/>
      <c r="S431" s="6"/>
      <c r="T431" s="11"/>
      <c r="U431" s="11"/>
    </row>
    <row r="432" spans="2:21" s="2" customFormat="1" x14ac:dyDescent="0.2">
      <c r="B432" s="11"/>
      <c r="C432" s="11"/>
      <c r="D432" s="11"/>
      <c r="E432" s="11"/>
      <c r="F432" s="11"/>
      <c r="H432" s="4"/>
      <c r="I432" s="4"/>
      <c r="J432" s="4"/>
      <c r="K432" s="4"/>
      <c r="L432" s="4"/>
      <c r="M432" s="4"/>
      <c r="N432" s="4"/>
      <c r="O432" s="5"/>
      <c r="P432" s="4"/>
      <c r="Q432" s="4"/>
      <c r="R432" s="4"/>
      <c r="S432" s="6"/>
      <c r="T432" s="11"/>
      <c r="U432" s="11"/>
    </row>
    <row r="433" spans="2:21" s="2" customFormat="1" x14ac:dyDescent="0.2">
      <c r="B433" s="11"/>
      <c r="C433" s="11"/>
      <c r="D433" s="11"/>
      <c r="E433" s="11"/>
      <c r="F433" s="11"/>
      <c r="H433" s="4"/>
      <c r="I433" s="4"/>
      <c r="J433" s="4"/>
      <c r="K433" s="4"/>
      <c r="L433" s="4"/>
      <c r="M433" s="4"/>
      <c r="N433" s="4"/>
      <c r="O433" s="5"/>
      <c r="P433" s="4"/>
      <c r="Q433" s="4"/>
      <c r="R433" s="4"/>
      <c r="S433" s="6"/>
      <c r="T433" s="11"/>
      <c r="U433" s="11"/>
    </row>
    <row r="434" spans="2:21" s="2" customFormat="1" x14ac:dyDescent="0.2">
      <c r="B434" s="11"/>
      <c r="C434" s="11"/>
      <c r="D434" s="11"/>
      <c r="E434" s="11"/>
      <c r="F434" s="11"/>
      <c r="H434" s="4"/>
      <c r="I434" s="4"/>
      <c r="J434" s="4"/>
      <c r="K434" s="4"/>
      <c r="L434" s="4"/>
      <c r="M434" s="4"/>
      <c r="N434" s="4"/>
      <c r="O434" s="5"/>
      <c r="P434" s="4"/>
      <c r="Q434" s="4"/>
      <c r="R434" s="4"/>
      <c r="S434" s="6"/>
      <c r="T434" s="11"/>
      <c r="U434" s="11"/>
    </row>
    <row r="435" spans="2:21" s="2" customFormat="1" x14ac:dyDescent="0.2">
      <c r="B435" s="11"/>
      <c r="C435" s="11"/>
      <c r="D435" s="11"/>
      <c r="E435" s="11"/>
      <c r="F435" s="11"/>
      <c r="H435" s="4"/>
      <c r="I435" s="4"/>
      <c r="J435" s="4"/>
      <c r="K435" s="4"/>
      <c r="L435" s="4"/>
      <c r="M435" s="4"/>
      <c r="N435" s="4"/>
      <c r="O435" s="5"/>
      <c r="P435" s="4"/>
      <c r="Q435" s="4"/>
      <c r="R435" s="4"/>
      <c r="S435" s="6"/>
      <c r="T435" s="11"/>
      <c r="U435" s="11"/>
    </row>
    <row r="436" spans="2:21" s="2" customFormat="1" x14ac:dyDescent="0.2">
      <c r="B436" s="11"/>
      <c r="C436" s="11"/>
      <c r="D436" s="11"/>
      <c r="E436" s="11"/>
      <c r="F436" s="11"/>
      <c r="H436" s="4"/>
      <c r="I436" s="4"/>
      <c r="J436" s="4"/>
      <c r="K436" s="4"/>
      <c r="L436" s="4"/>
      <c r="M436" s="4"/>
      <c r="N436" s="4"/>
      <c r="O436" s="5"/>
      <c r="P436" s="4"/>
      <c r="Q436" s="4"/>
      <c r="R436" s="4"/>
      <c r="S436" s="6"/>
      <c r="T436" s="11"/>
      <c r="U436" s="11"/>
    </row>
    <row r="437" spans="2:21" s="2" customFormat="1" x14ac:dyDescent="0.2">
      <c r="B437" s="11"/>
      <c r="C437" s="11"/>
      <c r="D437" s="11"/>
      <c r="E437" s="11"/>
      <c r="F437" s="11"/>
      <c r="H437" s="4"/>
      <c r="I437" s="4"/>
      <c r="J437" s="4"/>
      <c r="K437" s="4"/>
      <c r="L437" s="4"/>
      <c r="M437" s="4"/>
      <c r="N437" s="4"/>
      <c r="O437" s="5"/>
      <c r="P437" s="4"/>
      <c r="Q437" s="4"/>
      <c r="R437" s="4"/>
      <c r="S437" s="6"/>
      <c r="T437" s="11"/>
      <c r="U437" s="11"/>
    </row>
    <row r="438" spans="2:21" s="2" customFormat="1" x14ac:dyDescent="0.2">
      <c r="B438" s="11"/>
      <c r="C438" s="11"/>
      <c r="D438" s="11"/>
      <c r="E438" s="11"/>
      <c r="F438" s="11"/>
      <c r="H438" s="4"/>
      <c r="I438" s="4"/>
      <c r="J438" s="4"/>
      <c r="K438" s="4"/>
      <c r="L438" s="4"/>
      <c r="M438" s="4"/>
      <c r="N438" s="4"/>
      <c r="O438" s="5"/>
      <c r="P438" s="4"/>
      <c r="Q438" s="4"/>
      <c r="R438" s="4"/>
      <c r="S438" s="6"/>
      <c r="T438" s="11"/>
      <c r="U438" s="11"/>
    </row>
    <row r="439" spans="2:21" s="2" customFormat="1" x14ac:dyDescent="0.2">
      <c r="B439" s="11"/>
      <c r="C439" s="11"/>
      <c r="D439" s="11"/>
      <c r="E439" s="11"/>
      <c r="F439" s="11"/>
      <c r="H439" s="4"/>
      <c r="I439" s="4"/>
      <c r="J439" s="4"/>
      <c r="K439" s="4"/>
      <c r="L439" s="4"/>
      <c r="M439" s="4"/>
      <c r="N439" s="4"/>
      <c r="O439" s="5"/>
      <c r="P439" s="4"/>
      <c r="Q439" s="4"/>
      <c r="R439" s="4"/>
      <c r="S439" s="6"/>
      <c r="T439" s="11"/>
      <c r="U439" s="11"/>
    </row>
    <row r="440" spans="2:21" s="2" customFormat="1" x14ac:dyDescent="0.2">
      <c r="B440" s="11"/>
      <c r="C440" s="11"/>
      <c r="D440" s="11"/>
      <c r="E440" s="11"/>
      <c r="F440" s="11"/>
      <c r="H440" s="4"/>
      <c r="I440" s="4"/>
      <c r="J440" s="4"/>
      <c r="K440" s="4"/>
      <c r="L440" s="4"/>
      <c r="M440" s="4"/>
      <c r="N440" s="4"/>
      <c r="O440" s="5"/>
      <c r="P440" s="4"/>
      <c r="Q440" s="4"/>
      <c r="R440" s="4"/>
      <c r="S440" s="6"/>
      <c r="T440" s="11"/>
      <c r="U440" s="11"/>
    </row>
    <row r="441" spans="2:21" s="2" customFormat="1" x14ac:dyDescent="0.2">
      <c r="B441" s="11"/>
      <c r="C441" s="11"/>
      <c r="D441" s="11"/>
      <c r="E441" s="11"/>
      <c r="F441" s="11"/>
      <c r="H441" s="4"/>
      <c r="I441" s="4"/>
      <c r="J441" s="4"/>
      <c r="K441" s="4"/>
      <c r="L441" s="4"/>
      <c r="M441" s="4"/>
      <c r="N441" s="4"/>
      <c r="O441" s="5"/>
      <c r="P441" s="4"/>
      <c r="Q441" s="4"/>
      <c r="R441" s="4"/>
      <c r="S441" s="6"/>
      <c r="T441" s="11"/>
      <c r="U441" s="11"/>
    </row>
    <row r="442" spans="2:21" s="2" customFormat="1" x14ac:dyDescent="0.2">
      <c r="B442" s="11"/>
      <c r="C442" s="11"/>
      <c r="D442" s="11"/>
      <c r="E442" s="11"/>
      <c r="F442" s="11"/>
      <c r="H442" s="4"/>
      <c r="I442" s="4"/>
      <c r="J442" s="4"/>
      <c r="K442" s="4"/>
      <c r="L442" s="4"/>
      <c r="M442" s="4"/>
      <c r="N442" s="4"/>
      <c r="O442" s="5"/>
      <c r="P442" s="4"/>
      <c r="Q442" s="4"/>
      <c r="R442" s="4"/>
      <c r="S442" s="6"/>
      <c r="T442" s="11"/>
      <c r="U442" s="11"/>
    </row>
    <row r="443" spans="2:21" s="2" customFormat="1" x14ac:dyDescent="0.2">
      <c r="B443" s="11"/>
      <c r="C443" s="11"/>
      <c r="D443" s="11"/>
      <c r="E443" s="11"/>
      <c r="F443" s="11"/>
      <c r="H443" s="4"/>
      <c r="I443" s="4"/>
      <c r="J443" s="4"/>
      <c r="K443" s="4"/>
      <c r="L443" s="4"/>
      <c r="M443" s="4"/>
      <c r="N443" s="4"/>
      <c r="O443" s="5"/>
      <c r="P443" s="4"/>
      <c r="Q443" s="4"/>
      <c r="R443" s="4"/>
      <c r="S443" s="6"/>
      <c r="T443" s="11"/>
      <c r="U443" s="11"/>
    </row>
    <row r="444" spans="2:21" s="2" customFormat="1" x14ac:dyDescent="0.2">
      <c r="B444" s="11"/>
      <c r="C444" s="11"/>
      <c r="D444" s="11"/>
      <c r="E444" s="11"/>
      <c r="F444" s="11"/>
      <c r="H444" s="4"/>
      <c r="I444" s="4"/>
      <c r="J444" s="4"/>
      <c r="K444" s="4"/>
      <c r="L444" s="4"/>
      <c r="M444" s="4"/>
      <c r="N444" s="4"/>
      <c r="O444" s="5"/>
      <c r="P444" s="4"/>
      <c r="Q444" s="4"/>
      <c r="R444" s="4"/>
      <c r="S444" s="6"/>
      <c r="T444" s="11"/>
      <c r="U444" s="11"/>
    </row>
    <row r="445" spans="2:21" s="2" customFormat="1" x14ac:dyDescent="0.2">
      <c r="B445" s="11"/>
      <c r="C445" s="11"/>
      <c r="D445" s="11"/>
      <c r="E445" s="11"/>
      <c r="F445" s="11"/>
      <c r="H445" s="4"/>
      <c r="I445" s="4"/>
      <c r="J445" s="4"/>
      <c r="K445" s="4"/>
      <c r="L445" s="4"/>
      <c r="M445" s="4"/>
      <c r="N445" s="4"/>
      <c r="O445" s="5"/>
      <c r="P445" s="4"/>
      <c r="Q445" s="4"/>
      <c r="R445" s="4"/>
      <c r="S445" s="6"/>
      <c r="T445" s="11"/>
      <c r="U445" s="11"/>
    </row>
    <row r="446" spans="2:21" s="2" customFormat="1" x14ac:dyDescent="0.2">
      <c r="B446" s="11"/>
      <c r="C446" s="11"/>
      <c r="D446" s="11"/>
      <c r="E446" s="11"/>
      <c r="F446" s="11"/>
      <c r="H446" s="4"/>
      <c r="I446" s="4"/>
      <c r="J446" s="4"/>
      <c r="K446" s="4"/>
      <c r="L446" s="4"/>
      <c r="M446" s="4"/>
      <c r="N446" s="4"/>
      <c r="O446" s="5"/>
      <c r="P446" s="4"/>
      <c r="Q446" s="4"/>
      <c r="R446" s="4"/>
      <c r="S446" s="6"/>
      <c r="T446" s="11"/>
      <c r="U446" s="11"/>
    </row>
    <row r="447" spans="2:21" s="2" customFormat="1" x14ac:dyDescent="0.2">
      <c r="B447" s="11"/>
      <c r="C447" s="11"/>
      <c r="D447" s="11"/>
      <c r="E447" s="11"/>
      <c r="F447" s="11"/>
      <c r="H447" s="4"/>
      <c r="I447" s="4"/>
      <c r="J447" s="4"/>
      <c r="K447" s="4"/>
      <c r="L447" s="4"/>
      <c r="M447" s="4"/>
      <c r="N447" s="4"/>
      <c r="O447" s="5"/>
      <c r="P447" s="4"/>
      <c r="Q447" s="4"/>
      <c r="R447" s="4"/>
      <c r="S447" s="6"/>
      <c r="T447" s="11"/>
      <c r="U447" s="11"/>
    </row>
    <row r="448" spans="2:21" s="2" customFormat="1" x14ac:dyDescent="0.2">
      <c r="B448" s="11"/>
      <c r="C448" s="11"/>
      <c r="D448" s="11"/>
      <c r="E448" s="11"/>
      <c r="F448" s="11"/>
      <c r="H448" s="4"/>
      <c r="I448" s="4"/>
      <c r="J448" s="4"/>
      <c r="K448" s="4"/>
      <c r="L448" s="4"/>
      <c r="M448" s="4"/>
      <c r="N448" s="4"/>
      <c r="O448" s="5"/>
      <c r="P448" s="4"/>
      <c r="Q448" s="4"/>
      <c r="R448" s="4"/>
      <c r="S448" s="6"/>
      <c r="T448" s="11"/>
      <c r="U448" s="11"/>
    </row>
    <row r="449" spans="2:21" s="2" customFormat="1" x14ac:dyDescent="0.2">
      <c r="B449" s="11"/>
      <c r="C449" s="11"/>
      <c r="D449" s="11"/>
      <c r="E449" s="11"/>
      <c r="F449" s="11"/>
      <c r="H449" s="4"/>
      <c r="I449" s="4"/>
      <c r="J449" s="4"/>
      <c r="K449" s="4"/>
      <c r="L449" s="4"/>
      <c r="M449" s="4"/>
      <c r="N449" s="4"/>
      <c r="O449" s="5"/>
      <c r="P449" s="4"/>
      <c r="Q449" s="4"/>
      <c r="R449" s="4"/>
      <c r="S449" s="6"/>
      <c r="T449" s="11"/>
      <c r="U449" s="11"/>
    </row>
    <row r="450" spans="2:21" s="2" customFormat="1" x14ac:dyDescent="0.2">
      <c r="B450" s="11"/>
      <c r="C450" s="11"/>
      <c r="D450" s="11"/>
      <c r="E450" s="11"/>
      <c r="F450" s="11"/>
      <c r="H450" s="4"/>
      <c r="I450" s="4"/>
      <c r="J450" s="4"/>
      <c r="K450" s="4"/>
      <c r="L450" s="4"/>
      <c r="M450" s="4"/>
      <c r="N450" s="4"/>
      <c r="O450" s="5"/>
      <c r="P450" s="4"/>
      <c r="Q450" s="4"/>
      <c r="R450" s="4"/>
      <c r="S450" s="6"/>
      <c r="T450" s="11"/>
      <c r="U450" s="11"/>
    </row>
    <row r="451" spans="2:21" s="2" customFormat="1" x14ac:dyDescent="0.2">
      <c r="B451" s="11"/>
      <c r="C451" s="11"/>
      <c r="D451" s="11"/>
      <c r="E451" s="11"/>
      <c r="F451" s="11"/>
      <c r="H451" s="4"/>
      <c r="I451" s="4"/>
      <c r="J451" s="4"/>
      <c r="K451" s="4"/>
      <c r="L451" s="4"/>
      <c r="M451" s="4"/>
      <c r="N451" s="4"/>
      <c r="O451" s="5"/>
      <c r="P451" s="4"/>
      <c r="Q451" s="4"/>
      <c r="R451" s="4"/>
      <c r="S451" s="6"/>
      <c r="T451" s="11"/>
      <c r="U451" s="11"/>
    </row>
    <row r="452" spans="2:21" s="2" customFormat="1" x14ac:dyDescent="0.2">
      <c r="B452" s="11"/>
      <c r="C452" s="11"/>
      <c r="D452" s="11"/>
      <c r="E452" s="11"/>
      <c r="F452" s="11"/>
      <c r="H452" s="4"/>
      <c r="I452" s="4"/>
      <c r="J452" s="4"/>
      <c r="K452" s="4"/>
      <c r="L452" s="4"/>
      <c r="M452" s="4"/>
      <c r="N452" s="4"/>
      <c r="O452" s="5"/>
      <c r="P452" s="4"/>
      <c r="Q452" s="4"/>
      <c r="R452" s="4"/>
      <c r="S452" s="6"/>
      <c r="T452" s="11"/>
      <c r="U452" s="11"/>
    </row>
    <row r="453" spans="2:21" s="2" customFormat="1" x14ac:dyDescent="0.2">
      <c r="B453" s="11"/>
      <c r="C453" s="11"/>
      <c r="D453" s="11"/>
      <c r="E453" s="11"/>
      <c r="F453" s="11"/>
      <c r="H453" s="4"/>
      <c r="I453" s="4"/>
      <c r="J453" s="4"/>
      <c r="K453" s="4"/>
      <c r="L453" s="4"/>
      <c r="M453" s="4"/>
      <c r="N453" s="4"/>
      <c r="O453" s="5"/>
      <c r="P453" s="4"/>
      <c r="Q453" s="4"/>
      <c r="R453" s="4"/>
      <c r="S453" s="6"/>
      <c r="T453" s="11"/>
      <c r="U453" s="11"/>
    </row>
    <row r="454" spans="2:21" s="2" customFormat="1" x14ac:dyDescent="0.2">
      <c r="B454" s="11"/>
      <c r="C454" s="11"/>
      <c r="D454" s="11"/>
      <c r="E454" s="11"/>
      <c r="F454" s="11"/>
      <c r="H454" s="4"/>
      <c r="I454" s="4"/>
      <c r="J454" s="4"/>
      <c r="K454" s="4"/>
      <c r="L454" s="4"/>
      <c r="M454" s="4"/>
      <c r="N454" s="4"/>
      <c r="O454" s="5"/>
      <c r="P454" s="4"/>
      <c r="Q454" s="4"/>
      <c r="R454" s="4"/>
      <c r="S454" s="6"/>
      <c r="T454" s="11"/>
      <c r="U454" s="11"/>
    </row>
    <row r="455" spans="2:21" s="2" customFormat="1" x14ac:dyDescent="0.2">
      <c r="B455" s="11"/>
      <c r="C455" s="11"/>
      <c r="D455" s="11"/>
      <c r="E455" s="11"/>
      <c r="F455" s="11"/>
      <c r="H455" s="4"/>
      <c r="I455" s="4"/>
      <c r="J455" s="4"/>
      <c r="K455" s="4"/>
      <c r="L455" s="4"/>
      <c r="M455" s="4"/>
      <c r="N455" s="4"/>
      <c r="O455" s="5"/>
      <c r="P455" s="4"/>
      <c r="Q455" s="4"/>
      <c r="R455" s="4"/>
      <c r="S455" s="6"/>
      <c r="T455" s="11"/>
      <c r="U455" s="11"/>
    </row>
    <row r="456" spans="2:21" s="2" customFormat="1" x14ac:dyDescent="0.2">
      <c r="B456" s="11"/>
      <c r="C456" s="11"/>
      <c r="D456" s="11"/>
      <c r="E456" s="11"/>
      <c r="F456" s="11"/>
      <c r="H456" s="4"/>
      <c r="I456" s="4"/>
      <c r="J456" s="4"/>
      <c r="K456" s="4"/>
      <c r="L456" s="4"/>
      <c r="M456" s="4"/>
      <c r="N456" s="4"/>
      <c r="O456" s="5"/>
      <c r="P456" s="4"/>
      <c r="Q456" s="4"/>
      <c r="R456" s="4"/>
      <c r="S456" s="6"/>
      <c r="T456" s="11"/>
      <c r="U456" s="11"/>
    </row>
    <row r="457" spans="2:21" s="2" customFormat="1" x14ac:dyDescent="0.2">
      <c r="B457" s="11"/>
      <c r="C457" s="11"/>
      <c r="D457" s="11"/>
      <c r="E457" s="11"/>
      <c r="F457" s="11"/>
      <c r="H457" s="4"/>
      <c r="I457" s="4"/>
      <c r="J457" s="4"/>
      <c r="K457" s="4"/>
      <c r="L457" s="4"/>
      <c r="M457" s="4"/>
      <c r="N457" s="4"/>
      <c r="O457" s="5"/>
      <c r="P457" s="4"/>
      <c r="Q457" s="4"/>
      <c r="R457" s="4"/>
      <c r="S457" s="6"/>
      <c r="T457" s="11"/>
      <c r="U457" s="11"/>
    </row>
    <row r="458" spans="2:21" s="2" customFormat="1" x14ac:dyDescent="0.2">
      <c r="B458" s="11"/>
      <c r="C458" s="11"/>
      <c r="D458" s="11"/>
      <c r="E458" s="11"/>
      <c r="F458" s="11"/>
      <c r="H458" s="4"/>
      <c r="I458" s="4"/>
      <c r="J458" s="4"/>
      <c r="K458" s="4"/>
      <c r="L458" s="4"/>
      <c r="M458" s="4"/>
      <c r="N458" s="4"/>
      <c r="O458" s="5"/>
      <c r="P458" s="4"/>
      <c r="Q458" s="4"/>
      <c r="R458" s="4"/>
      <c r="S458" s="6"/>
      <c r="T458" s="11"/>
      <c r="U458" s="11"/>
    </row>
    <row r="459" spans="2:21" s="2" customFormat="1" x14ac:dyDescent="0.2">
      <c r="B459" s="11"/>
      <c r="C459" s="11"/>
      <c r="D459" s="11"/>
      <c r="E459" s="11"/>
      <c r="F459" s="11"/>
      <c r="H459" s="4"/>
      <c r="I459" s="4"/>
      <c r="J459" s="4"/>
      <c r="K459" s="4"/>
      <c r="L459" s="4"/>
      <c r="M459" s="4"/>
      <c r="N459" s="4"/>
      <c r="O459" s="5"/>
      <c r="P459" s="4"/>
      <c r="Q459" s="4"/>
      <c r="R459" s="4"/>
      <c r="S459" s="6"/>
      <c r="T459" s="11"/>
      <c r="U459" s="11"/>
    </row>
    <row r="460" spans="2:21" s="2" customFormat="1" x14ac:dyDescent="0.2">
      <c r="B460" s="11"/>
      <c r="C460" s="11"/>
      <c r="D460" s="11"/>
      <c r="E460" s="11"/>
      <c r="F460" s="11"/>
      <c r="H460" s="4"/>
      <c r="I460" s="4"/>
      <c r="J460" s="4"/>
      <c r="K460" s="4"/>
      <c r="L460" s="4"/>
      <c r="M460" s="4"/>
      <c r="N460" s="4"/>
      <c r="O460" s="5"/>
      <c r="P460" s="4"/>
      <c r="Q460" s="4"/>
      <c r="R460" s="4"/>
      <c r="S460" s="6"/>
      <c r="T460" s="11"/>
      <c r="U460" s="11"/>
    </row>
    <row r="461" spans="2:21" s="2" customFormat="1" x14ac:dyDescent="0.2">
      <c r="B461" s="11"/>
      <c r="C461" s="11"/>
      <c r="D461" s="11"/>
      <c r="E461" s="11"/>
      <c r="F461" s="11"/>
      <c r="H461" s="4"/>
      <c r="I461" s="4"/>
      <c r="J461" s="4"/>
      <c r="K461" s="4"/>
      <c r="L461" s="4"/>
      <c r="M461" s="4"/>
      <c r="N461" s="4"/>
      <c r="O461" s="5"/>
      <c r="P461" s="4"/>
      <c r="Q461" s="4"/>
      <c r="R461" s="4"/>
      <c r="S461" s="6"/>
      <c r="T461" s="11"/>
      <c r="U461" s="11"/>
    </row>
    <row r="462" spans="2:21" s="2" customFormat="1" x14ac:dyDescent="0.2">
      <c r="B462" s="11"/>
      <c r="C462" s="11"/>
      <c r="D462" s="11"/>
      <c r="E462" s="11"/>
      <c r="F462" s="11"/>
      <c r="H462" s="4"/>
      <c r="I462" s="4"/>
      <c r="J462" s="4"/>
      <c r="K462" s="4"/>
      <c r="L462" s="4"/>
      <c r="M462" s="4"/>
      <c r="N462" s="4"/>
      <c r="O462" s="5"/>
      <c r="P462" s="4"/>
      <c r="Q462" s="4"/>
      <c r="R462" s="4"/>
      <c r="S462" s="6"/>
      <c r="T462" s="11"/>
      <c r="U462" s="11"/>
    </row>
    <row r="463" spans="2:21" s="2" customFormat="1" x14ac:dyDescent="0.2">
      <c r="B463" s="11"/>
      <c r="C463" s="11"/>
      <c r="D463" s="11"/>
      <c r="E463" s="11"/>
      <c r="F463" s="11"/>
      <c r="H463" s="4"/>
      <c r="I463" s="4"/>
      <c r="J463" s="4"/>
      <c r="K463" s="4"/>
      <c r="L463" s="4"/>
      <c r="M463" s="4"/>
      <c r="N463" s="4"/>
      <c r="O463" s="5"/>
      <c r="P463" s="4"/>
      <c r="Q463" s="4"/>
      <c r="R463" s="4"/>
      <c r="S463" s="6"/>
      <c r="T463" s="11"/>
      <c r="U463" s="11"/>
    </row>
    <row r="464" spans="2:21" s="2" customFormat="1" x14ac:dyDescent="0.2">
      <c r="B464" s="11"/>
      <c r="C464" s="11"/>
      <c r="D464" s="11"/>
      <c r="E464" s="11"/>
      <c r="F464" s="11"/>
      <c r="H464" s="4"/>
      <c r="I464" s="4"/>
      <c r="J464" s="4"/>
      <c r="K464" s="4"/>
      <c r="L464" s="4"/>
      <c r="M464" s="4"/>
      <c r="N464" s="4"/>
      <c r="O464" s="5"/>
      <c r="P464" s="4"/>
      <c r="Q464" s="4"/>
      <c r="R464" s="4"/>
      <c r="S464" s="6"/>
      <c r="T464" s="11"/>
      <c r="U464" s="11"/>
    </row>
    <row r="465" spans="2:21" s="2" customFormat="1" x14ac:dyDescent="0.2">
      <c r="B465" s="11"/>
      <c r="C465" s="11"/>
      <c r="D465" s="11"/>
      <c r="E465" s="11"/>
      <c r="F465" s="11"/>
      <c r="H465" s="4"/>
      <c r="I465" s="4"/>
      <c r="J465" s="4"/>
      <c r="K465" s="4"/>
      <c r="L465" s="4"/>
      <c r="M465" s="4"/>
      <c r="N465" s="4"/>
      <c r="O465" s="5"/>
      <c r="P465" s="4"/>
      <c r="Q465" s="4"/>
      <c r="R465" s="4"/>
      <c r="S465" s="6"/>
      <c r="T465" s="11"/>
      <c r="U465" s="11"/>
    </row>
    <row r="466" spans="2:21" s="2" customFormat="1" x14ac:dyDescent="0.2">
      <c r="B466" s="11"/>
      <c r="C466" s="11"/>
      <c r="D466" s="11"/>
      <c r="E466" s="11"/>
      <c r="F466" s="11"/>
      <c r="H466" s="4"/>
      <c r="I466" s="4"/>
      <c r="J466" s="4"/>
      <c r="K466" s="4"/>
      <c r="L466" s="4"/>
      <c r="M466" s="4"/>
      <c r="N466" s="4"/>
      <c r="O466" s="5"/>
      <c r="P466" s="4"/>
      <c r="Q466" s="4"/>
      <c r="R466" s="4"/>
      <c r="S466" s="6"/>
      <c r="T466" s="11"/>
      <c r="U466" s="11"/>
    </row>
    <row r="467" spans="2:21" s="2" customFormat="1" x14ac:dyDescent="0.2">
      <c r="B467" s="11"/>
      <c r="C467" s="11"/>
      <c r="D467" s="11"/>
      <c r="E467" s="11"/>
      <c r="F467" s="11"/>
      <c r="H467" s="4"/>
      <c r="I467" s="4"/>
      <c r="J467" s="4"/>
      <c r="K467" s="4"/>
      <c r="L467" s="4"/>
      <c r="M467" s="4"/>
      <c r="N467" s="4"/>
      <c r="O467" s="5"/>
      <c r="P467" s="4"/>
      <c r="Q467" s="4"/>
      <c r="R467" s="4"/>
      <c r="S467" s="6"/>
      <c r="T467" s="11"/>
      <c r="U467" s="11"/>
    </row>
    <row r="468" spans="2:21" s="2" customFormat="1" x14ac:dyDescent="0.2">
      <c r="B468" s="11"/>
      <c r="C468" s="11"/>
      <c r="D468" s="11"/>
      <c r="E468" s="11"/>
      <c r="F468" s="11"/>
      <c r="H468" s="4"/>
      <c r="I468" s="4"/>
      <c r="J468" s="4"/>
      <c r="K468" s="4"/>
      <c r="L468" s="4"/>
      <c r="M468" s="4"/>
      <c r="N468" s="4"/>
      <c r="O468" s="5"/>
      <c r="P468" s="4"/>
      <c r="Q468" s="4"/>
      <c r="R468" s="4"/>
      <c r="S468" s="6"/>
      <c r="T468" s="11"/>
      <c r="U468" s="11"/>
    </row>
    <row r="469" spans="2:21" s="2" customFormat="1" x14ac:dyDescent="0.2">
      <c r="B469" s="11"/>
      <c r="C469" s="11"/>
      <c r="D469" s="11"/>
      <c r="E469" s="11"/>
      <c r="F469" s="11"/>
      <c r="H469" s="4"/>
      <c r="I469" s="4"/>
      <c r="J469" s="4"/>
      <c r="K469" s="4"/>
      <c r="L469" s="4"/>
      <c r="M469" s="4"/>
      <c r="N469" s="4"/>
      <c r="O469" s="5"/>
      <c r="P469" s="4"/>
      <c r="Q469" s="4"/>
      <c r="R469" s="4"/>
      <c r="S469" s="6"/>
      <c r="T469" s="11"/>
      <c r="U469" s="11"/>
    </row>
    <row r="470" spans="2:21" s="2" customFormat="1" x14ac:dyDescent="0.2">
      <c r="B470" s="11"/>
      <c r="C470" s="11"/>
      <c r="D470" s="11"/>
      <c r="E470" s="11"/>
      <c r="F470" s="11"/>
      <c r="H470" s="4"/>
      <c r="I470" s="4"/>
      <c r="J470" s="4"/>
      <c r="K470" s="4"/>
      <c r="L470" s="4"/>
      <c r="M470" s="4"/>
      <c r="N470" s="4"/>
      <c r="O470" s="5"/>
      <c r="P470" s="4"/>
      <c r="Q470" s="4"/>
      <c r="R470" s="4"/>
      <c r="S470" s="6"/>
      <c r="T470" s="11"/>
      <c r="U470" s="11"/>
    </row>
    <row r="471" spans="2:21" s="2" customFormat="1" x14ac:dyDescent="0.2">
      <c r="B471" s="11"/>
      <c r="C471" s="11"/>
      <c r="D471" s="11"/>
      <c r="E471" s="11"/>
      <c r="F471" s="11"/>
      <c r="H471" s="4"/>
      <c r="I471" s="4"/>
      <c r="J471" s="4"/>
      <c r="K471" s="4"/>
      <c r="L471" s="4"/>
      <c r="M471" s="4"/>
      <c r="N471" s="4"/>
      <c r="O471" s="5"/>
      <c r="P471" s="4"/>
      <c r="Q471" s="4"/>
      <c r="R471" s="4"/>
      <c r="S471" s="6"/>
      <c r="T471" s="11"/>
      <c r="U471" s="11"/>
    </row>
    <row r="472" spans="2:21" s="2" customFormat="1" x14ac:dyDescent="0.2">
      <c r="B472" s="11"/>
      <c r="C472" s="11"/>
      <c r="D472" s="11"/>
      <c r="E472" s="11"/>
      <c r="F472" s="11"/>
      <c r="H472" s="4"/>
      <c r="I472" s="4"/>
      <c r="J472" s="4"/>
      <c r="K472" s="4"/>
      <c r="L472" s="4"/>
      <c r="M472" s="4"/>
      <c r="N472" s="4"/>
      <c r="O472" s="5"/>
      <c r="P472" s="4"/>
      <c r="Q472" s="4"/>
      <c r="R472" s="4"/>
      <c r="S472" s="6"/>
      <c r="T472" s="11"/>
      <c r="U472" s="11"/>
    </row>
    <row r="473" spans="2:21" s="2" customFormat="1" x14ac:dyDescent="0.2">
      <c r="B473" s="11"/>
      <c r="C473" s="11"/>
      <c r="D473" s="11"/>
      <c r="E473" s="11"/>
      <c r="F473" s="11"/>
      <c r="H473" s="4"/>
      <c r="I473" s="4"/>
      <c r="J473" s="4"/>
      <c r="K473" s="4"/>
      <c r="L473" s="4"/>
      <c r="M473" s="4"/>
      <c r="N473" s="4"/>
      <c r="O473" s="5"/>
      <c r="P473" s="4"/>
      <c r="Q473" s="4"/>
      <c r="R473" s="4"/>
      <c r="S473" s="6"/>
      <c r="T473" s="11"/>
      <c r="U473" s="11"/>
    </row>
    <row r="474" spans="2:21" s="2" customFormat="1" x14ac:dyDescent="0.2">
      <c r="B474" s="11"/>
      <c r="C474" s="11"/>
      <c r="D474" s="11"/>
      <c r="E474" s="11"/>
      <c r="F474" s="11"/>
      <c r="H474" s="4"/>
      <c r="I474" s="4"/>
      <c r="J474" s="4"/>
      <c r="K474" s="4"/>
      <c r="L474" s="4"/>
      <c r="M474" s="4"/>
      <c r="N474" s="4"/>
      <c r="O474" s="5"/>
      <c r="P474" s="4"/>
      <c r="Q474" s="4"/>
      <c r="R474" s="4"/>
      <c r="S474" s="6"/>
      <c r="T474" s="11"/>
      <c r="U474" s="11"/>
    </row>
    <row r="475" spans="2:21" s="2" customFormat="1" x14ac:dyDescent="0.2">
      <c r="B475" s="11"/>
      <c r="C475" s="11"/>
      <c r="D475" s="11"/>
      <c r="E475" s="11"/>
      <c r="F475" s="11"/>
      <c r="H475" s="4"/>
      <c r="I475" s="4"/>
      <c r="J475" s="4"/>
      <c r="K475" s="4"/>
      <c r="L475" s="4"/>
      <c r="M475" s="4"/>
      <c r="N475" s="4"/>
      <c r="O475" s="5"/>
      <c r="P475" s="4"/>
      <c r="Q475" s="4"/>
      <c r="R475" s="4"/>
      <c r="S475" s="6"/>
      <c r="T475" s="11"/>
      <c r="U475" s="11"/>
    </row>
    <row r="476" spans="2:21" s="2" customFormat="1" x14ac:dyDescent="0.2">
      <c r="B476" s="11"/>
      <c r="C476" s="11"/>
      <c r="D476" s="11"/>
      <c r="E476" s="11"/>
      <c r="F476" s="11"/>
      <c r="H476" s="4"/>
      <c r="I476" s="4"/>
      <c r="J476" s="4"/>
      <c r="K476" s="4"/>
      <c r="L476" s="4"/>
      <c r="M476" s="4"/>
      <c r="N476" s="4"/>
      <c r="O476" s="5"/>
      <c r="P476" s="4"/>
      <c r="Q476" s="4"/>
      <c r="R476" s="4"/>
      <c r="S476" s="6"/>
      <c r="T476" s="11"/>
      <c r="U476" s="11"/>
    </row>
    <row r="477" spans="2:21" s="2" customFormat="1" x14ac:dyDescent="0.2">
      <c r="B477" s="11"/>
      <c r="C477" s="11"/>
      <c r="D477" s="11"/>
      <c r="E477" s="11"/>
      <c r="F477" s="11"/>
      <c r="H477" s="4"/>
      <c r="I477" s="4"/>
      <c r="J477" s="4"/>
      <c r="K477" s="4"/>
      <c r="L477" s="4"/>
      <c r="M477" s="4"/>
      <c r="N477" s="4"/>
      <c r="O477" s="5"/>
      <c r="P477" s="4"/>
      <c r="Q477" s="4"/>
      <c r="R477" s="4"/>
      <c r="S477" s="6"/>
      <c r="T477" s="11"/>
      <c r="U477" s="11"/>
    </row>
    <row r="478" spans="2:21" s="2" customFormat="1" x14ac:dyDescent="0.2">
      <c r="B478" s="11"/>
      <c r="C478" s="11"/>
      <c r="D478" s="11"/>
      <c r="E478" s="11"/>
      <c r="F478" s="11"/>
      <c r="H478" s="4"/>
      <c r="I478" s="4"/>
      <c r="J478" s="4"/>
      <c r="K478" s="4"/>
      <c r="L478" s="4"/>
      <c r="M478" s="4"/>
      <c r="N478" s="4"/>
      <c r="O478" s="5"/>
      <c r="P478" s="4"/>
      <c r="Q478" s="4"/>
      <c r="R478" s="4"/>
      <c r="S478" s="6"/>
      <c r="T478" s="11"/>
      <c r="U478" s="11"/>
    </row>
    <row r="479" spans="2:21" s="2" customFormat="1" x14ac:dyDescent="0.2">
      <c r="B479" s="11"/>
      <c r="C479" s="11"/>
      <c r="D479" s="11"/>
      <c r="E479" s="11"/>
      <c r="F479" s="11"/>
      <c r="H479" s="4"/>
      <c r="I479" s="4"/>
      <c r="J479" s="4"/>
      <c r="K479" s="4"/>
      <c r="L479" s="4"/>
      <c r="M479" s="4"/>
      <c r="N479" s="4"/>
      <c r="O479" s="5"/>
      <c r="P479" s="4"/>
      <c r="Q479" s="4"/>
      <c r="R479" s="4"/>
      <c r="S479" s="6"/>
      <c r="T479" s="11"/>
      <c r="U479" s="11"/>
    </row>
    <row r="480" spans="2:21" s="2" customFormat="1" x14ac:dyDescent="0.2">
      <c r="B480" s="11"/>
      <c r="C480" s="11"/>
      <c r="D480" s="11"/>
      <c r="E480" s="11"/>
      <c r="F480" s="11"/>
      <c r="H480" s="4"/>
      <c r="I480" s="4"/>
      <c r="J480" s="4"/>
      <c r="K480" s="4"/>
      <c r="L480" s="4"/>
      <c r="M480" s="4"/>
      <c r="N480" s="4"/>
      <c r="O480" s="5"/>
      <c r="P480" s="4"/>
      <c r="Q480" s="4"/>
      <c r="R480" s="4"/>
      <c r="S480" s="6"/>
      <c r="T480" s="11"/>
      <c r="U480" s="11"/>
    </row>
    <row r="481" spans="2:21" s="2" customFormat="1" x14ac:dyDescent="0.2">
      <c r="B481" s="11"/>
      <c r="C481" s="11"/>
      <c r="D481" s="11"/>
      <c r="E481" s="11"/>
      <c r="F481" s="11"/>
      <c r="H481" s="4"/>
      <c r="I481" s="4"/>
      <c r="J481" s="4"/>
      <c r="K481" s="4"/>
      <c r="L481" s="4"/>
      <c r="M481" s="4"/>
      <c r="N481" s="4"/>
      <c r="O481" s="5"/>
      <c r="P481" s="4"/>
      <c r="Q481" s="4"/>
      <c r="R481" s="4"/>
      <c r="S481" s="6"/>
      <c r="T481" s="11"/>
      <c r="U481" s="11"/>
    </row>
    <row r="482" spans="2:21" s="2" customFormat="1" x14ac:dyDescent="0.2">
      <c r="B482" s="11"/>
      <c r="C482" s="11"/>
      <c r="D482" s="11"/>
      <c r="E482" s="11"/>
      <c r="F482" s="11"/>
      <c r="H482" s="4"/>
      <c r="I482" s="4"/>
      <c r="J482" s="4"/>
      <c r="K482" s="4"/>
      <c r="L482" s="4"/>
      <c r="M482" s="4"/>
      <c r="N482" s="4"/>
      <c r="O482" s="5"/>
      <c r="P482" s="4"/>
      <c r="Q482" s="4"/>
      <c r="R482" s="4"/>
      <c r="S482" s="6"/>
      <c r="T482" s="11"/>
      <c r="U482" s="11"/>
    </row>
    <row r="483" spans="2:21" s="2" customFormat="1" x14ac:dyDescent="0.2">
      <c r="B483" s="11"/>
      <c r="C483" s="11"/>
      <c r="D483" s="11"/>
      <c r="E483" s="11"/>
      <c r="F483" s="11"/>
      <c r="H483" s="4"/>
      <c r="I483" s="4"/>
      <c r="J483" s="4"/>
      <c r="K483" s="4"/>
      <c r="L483" s="4"/>
      <c r="M483" s="4"/>
      <c r="N483" s="4"/>
      <c r="O483" s="5"/>
      <c r="P483" s="4"/>
      <c r="Q483" s="4"/>
      <c r="R483" s="4"/>
      <c r="S483" s="6"/>
      <c r="T483" s="11"/>
      <c r="U483" s="11"/>
    </row>
    <row r="484" spans="2:21" s="2" customFormat="1" x14ac:dyDescent="0.2">
      <c r="B484" s="11"/>
      <c r="C484" s="11"/>
      <c r="D484" s="11"/>
      <c r="E484" s="11"/>
      <c r="F484" s="11"/>
      <c r="H484" s="4"/>
      <c r="I484" s="4"/>
      <c r="J484" s="4"/>
      <c r="K484" s="4"/>
      <c r="L484" s="4"/>
      <c r="M484" s="4"/>
      <c r="N484" s="4"/>
      <c r="O484" s="5"/>
      <c r="P484" s="4"/>
      <c r="Q484" s="4"/>
      <c r="R484" s="4"/>
      <c r="S484" s="6"/>
      <c r="T484" s="11"/>
      <c r="U484" s="11"/>
    </row>
    <row r="485" spans="2:21" s="2" customFormat="1" x14ac:dyDescent="0.2">
      <c r="B485" s="11"/>
      <c r="C485" s="11"/>
      <c r="D485" s="11"/>
      <c r="E485" s="11"/>
      <c r="F485" s="11"/>
      <c r="H485" s="4"/>
      <c r="I485" s="4"/>
      <c r="J485" s="4"/>
      <c r="K485" s="4"/>
      <c r="L485" s="4"/>
      <c r="M485" s="4"/>
      <c r="N485" s="4"/>
      <c r="O485" s="5"/>
      <c r="P485" s="4"/>
      <c r="Q485" s="4"/>
      <c r="R485" s="4"/>
      <c r="S485" s="6"/>
      <c r="T485" s="11"/>
      <c r="U485" s="11"/>
    </row>
    <row r="486" spans="2:21" s="2" customFormat="1" x14ac:dyDescent="0.2">
      <c r="B486" s="11"/>
      <c r="C486" s="11"/>
      <c r="D486" s="11"/>
      <c r="E486" s="11"/>
      <c r="F486" s="11"/>
      <c r="H486" s="4"/>
      <c r="I486" s="4"/>
      <c r="J486" s="4"/>
      <c r="K486" s="4"/>
      <c r="L486" s="4"/>
      <c r="M486" s="4"/>
      <c r="N486" s="4"/>
      <c r="O486" s="5"/>
      <c r="P486" s="4"/>
      <c r="Q486" s="4"/>
      <c r="R486" s="4"/>
      <c r="S486" s="6"/>
      <c r="T486" s="11"/>
      <c r="U486" s="11"/>
    </row>
    <row r="487" spans="2:21" s="2" customFormat="1" x14ac:dyDescent="0.2">
      <c r="B487" s="11"/>
      <c r="C487" s="11"/>
      <c r="D487" s="11"/>
      <c r="E487" s="11"/>
      <c r="F487" s="11"/>
      <c r="H487" s="4"/>
      <c r="I487" s="4"/>
      <c r="J487" s="4"/>
      <c r="K487" s="4"/>
      <c r="L487" s="4"/>
      <c r="M487" s="4"/>
      <c r="N487" s="4"/>
      <c r="O487" s="5"/>
      <c r="P487" s="4"/>
      <c r="Q487" s="4"/>
      <c r="R487" s="4"/>
      <c r="S487" s="6"/>
      <c r="T487" s="11"/>
      <c r="U487" s="11"/>
    </row>
    <row r="488" spans="2:21" s="2" customFormat="1" x14ac:dyDescent="0.2">
      <c r="B488" s="11"/>
      <c r="C488" s="11"/>
      <c r="D488" s="11"/>
      <c r="E488" s="11"/>
      <c r="F488" s="11"/>
      <c r="H488" s="4"/>
      <c r="I488" s="4"/>
      <c r="J488" s="4"/>
      <c r="K488" s="4"/>
      <c r="L488" s="4"/>
      <c r="M488" s="4"/>
      <c r="N488" s="4"/>
      <c r="O488" s="5"/>
      <c r="P488" s="4"/>
      <c r="Q488" s="4"/>
      <c r="R488" s="4"/>
      <c r="S488" s="6"/>
      <c r="T488" s="11"/>
      <c r="U488" s="11"/>
    </row>
    <row r="489" spans="2:21" s="2" customFormat="1" x14ac:dyDescent="0.2">
      <c r="B489" s="11"/>
      <c r="C489" s="11"/>
      <c r="D489" s="11"/>
      <c r="E489" s="11"/>
      <c r="F489" s="11"/>
      <c r="H489" s="4"/>
      <c r="I489" s="4"/>
      <c r="J489" s="4"/>
      <c r="K489" s="4"/>
      <c r="L489" s="4"/>
      <c r="M489" s="4"/>
      <c r="N489" s="4"/>
      <c r="O489" s="5"/>
      <c r="P489" s="4"/>
      <c r="Q489" s="4"/>
      <c r="R489" s="4"/>
      <c r="S489" s="6"/>
      <c r="T489" s="11"/>
      <c r="U489" s="11"/>
    </row>
    <row r="490" spans="2:21" s="2" customFormat="1" x14ac:dyDescent="0.2">
      <c r="B490" s="11"/>
      <c r="C490" s="11"/>
      <c r="D490" s="11"/>
      <c r="E490" s="11"/>
      <c r="F490" s="11"/>
      <c r="H490" s="4"/>
      <c r="I490" s="4"/>
      <c r="J490" s="4"/>
      <c r="K490" s="4"/>
      <c r="L490" s="4"/>
      <c r="M490" s="4"/>
      <c r="N490" s="4"/>
      <c r="O490" s="5"/>
      <c r="P490" s="4"/>
      <c r="Q490" s="4"/>
      <c r="R490" s="4"/>
      <c r="S490" s="6"/>
      <c r="T490" s="11"/>
      <c r="U490" s="11"/>
    </row>
    <row r="491" spans="2:21" s="2" customFormat="1" x14ac:dyDescent="0.2">
      <c r="B491" s="11"/>
      <c r="C491" s="11"/>
      <c r="D491" s="11"/>
      <c r="E491" s="11"/>
      <c r="F491" s="11"/>
      <c r="H491" s="4"/>
      <c r="I491" s="4"/>
      <c r="J491" s="4"/>
      <c r="K491" s="4"/>
      <c r="L491" s="4"/>
      <c r="M491" s="4"/>
      <c r="N491" s="4"/>
      <c r="O491" s="5"/>
      <c r="P491" s="4"/>
      <c r="Q491" s="4"/>
      <c r="R491" s="4"/>
      <c r="S491" s="6"/>
      <c r="T491" s="11"/>
      <c r="U491" s="11"/>
    </row>
    <row r="492" spans="2:21" s="2" customFormat="1" x14ac:dyDescent="0.2">
      <c r="B492" s="11"/>
      <c r="C492" s="11"/>
      <c r="D492" s="11"/>
      <c r="E492" s="11"/>
      <c r="F492" s="11"/>
      <c r="H492" s="4"/>
      <c r="I492" s="4"/>
      <c r="J492" s="4"/>
      <c r="K492" s="4"/>
      <c r="L492" s="4"/>
      <c r="M492" s="4"/>
      <c r="N492" s="4"/>
      <c r="O492" s="5"/>
      <c r="P492" s="4"/>
      <c r="Q492" s="4"/>
      <c r="R492" s="4"/>
      <c r="S492" s="6"/>
      <c r="T492" s="11"/>
      <c r="U492" s="11"/>
    </row>
    <row r="493" spans="2:21" s="2" customFormat="1" x14ac:dyDescent="0.2">
      <c r="B493" s="11"/>
      <c r="C493" s="11"/>
      <c r="D493" s="11"/>
      <c r="E493" s="11"/>
      <c r="F493" s="11"/>
      <c r="H493" s="4"/>
      <c r="I493" s="4"/>
      <c r="J493" s="4"/>
      <c r="K493" s="4"/>
      <c r="L493" s="4"/>
      <c r="M493" s="4"/>
      <c r="N493" s="4"/>
      <c r="O493" s="5"/>
      <c r="P493" s="4"/>
      <c r="Q493" s="4"/>
      <c r="R493" s="4"/>
      <c r="S493" s="6"/>
      <c r="T493" s="11"/>
      <c r="U493" s="11"/>
    </row>
    <row r="494" spans="2:21" s="2" customFormat="1" x14ac:dyDescent="0.2">
      <c r="B494" s="11"/>
      <c r="C494" s="11"/>
      <c r="D494" s="11"/>
      <c r="E494" s="11"/>
      <c r="F494" s="11"/>
      <c r="H494" s="4"/>
      <c r="I494" s="4"/>
      <c r="J494" s="4"/>
      <c r="K494" s="4"/>
      <c r="L494" s="4"/>
      <c r="M494" s="4"/>
      <c r="N494" s="4"/>
      <c r="O494" s="5"/>
      <c r="P494" s="4"/>
      <c r="Q494" s="4"/>
      <c r="R494" s="4"/>
      <c r="S494" s="6"/>
      <c r="T494" s="11"/>
      <c r="U494" s="11"/>
    </row>
    <row r="495" spans="2:21" s="2" customFormat="1" x14ac:dyDescent="0.2">
      <c r="B495" s="11"/>
      <c r="C495" s="11"/>
      <c r="D495" s="11"/>
      <c r="E495" s="11"/>
      <c r="F495" s="11"/>
      <c r="H495" s="4"/>
      <c r="I495" s="4"/>
      <c r="J495" s="4"/>
      <c r="K495" s="4"/>
      <c r="L495" s="4"/>
      <c r="M495" s="4"/>
      <c r="N495" s="4"/>
      <c r="O495" s="5"/>
      <c r="P495" s="4"/>
      <c r="Q495" s="4"/>
      <c r="R495" s="4"/>
      <c r="S495" s="6"/>
      <c r="T495" s="11"/>
      <c r="U495" s="11"/>
    </row>
    <row r="496" spans="2:21" s="2" customFormat="1" x14ac:dyDescent="0.2">
      <c r="B496" s="11"/>
      <c r="C496" s="11"/>
      <c r="D496" s="11"/>
      <c r="E496" s="11"/>
      <c r="F496" s="11"/>
      <c r="H496" s="4"/>
      <c r="I496" s="4"/>
      <c r="J496" s="4"/>
      <c r="K496" s="4"/>
      <c r="L496" s="4"/>
      <c r="M496" s="4"/>
      <c r="N496" s="4"/>
      <c r="O496" s="5"/>
      <c r="P496" s="4"/>
      <c r="Q496" s="4"/>
      <c r="R496" s="4"/>
      <c r="S496" s="6"/>
      <c r="T496" s="11"/>
      <c r="U496" s="11"/>
    </row>
    <row r="497" spans="2:21" s="2" customFormat="1" x14ac:dyDescent="0.2">
      <c r="B497" s="11"/>
      <c r="C497" s="11"/>
      <c r="D497" s="11"/>
      <c r="E497" s="11"/>
      <c r="F497" s="11"/>
      <c r="H497" s="4"/>
      <c r="I497" s="4"/>
      <c r="J497" s="4"/>
      <c r="K497" s="4"/>
      <c r="L497" s="4"/>
      <c r="M497" s="4"/>
      <c r="N497" s="4"/>
      <c r="O497" s="5"/>
      <c r="P497" s="4"/>
      <c r="Q497" s="4"/>
      <c r="R497" s="4"/>
      <c r="S497" s="6"/>
      <c r="T497" s="11"/>
      <c r="U497" s="11"/>
    </row>
    <row r="498" spans="2:21" s="2" customFormat="1" x14ac:dyDescent="0.2">
      <c r="B498" s="11"/>
      <c r="C498" s="11"/>
      <c r="D498" s="11"/>
      <c r="E498" s="11"/>
      <c r="F498" s="11"/>
      <c r="H498" s="4"/>
      <c r="I498" s="4"/>
      <c r="J498" s="4"/>
      <c r="K498" s="4"/>
      <c r="L498" s="4"/>
      <c r="M498" s="4"/>
      <c r="N498" s="4"/>
      <c r="O498" s="5"/>
      <c r="P498" s="4"/>
      <c r="Q498" s="4"/>
      <c r="R498" s="4"/>
      <c r="S498" s="6"/>
      <c r="T498" s="11"/>
      <c r="U498" s="11"/>
    </row>
    <row r="499" spans="2:21" s="2" customFormat="1" x14ac:dyDescent="0.2">
      <c r="B499" s="11"/>
      <c r="C499" s="11"/>
      <c r="D499" s="11"/>
      <c r="E499" s="11"/>
      <c r="F499" s="11"/>
      <c r="H499" s="4"/>
      <c r="I499" s="4"/>
      <c r="J499" s="4"/>
      <c r="K499" s="4"/>
      <c r="L499" s="4"/>
      <c r="M499" s="4"/>
      <c r="N499" s="4"/>
      <c r="O499" s="5"/>
      <c r="P499" s="4"/>
      <c r="Q499" s="4"/>
      <c r="R499" s="4"/>
      <c r="S499" s="6"/>
      <c r="T499" s="11"/>
      <c r="U499" s="11"/>
    </row>
    <row r="500" spans="2:21" s="2" customFormat="1" x14ac:dyDescent="0.2">
      <c r="B500" s="11"/>
      <c r="C500" s="11"/>
      <c r="D500" s="11"/>
      <c r="E500" s="11"/>
      <c r="F500" s="11"/>
      <c r="H500" s="4"/>
      <c r="I500" s="4"/>
      <c r="J500" s="4"/>
      <c r="K500" s="4"/>
      <c r="L500" s="4"/>
      <c r="M500" s="4"/>
      <c r="N500" s="4"/>
      <c r="O500" s="5"/>
      <c r="P500" s="4"/>
      <c r="Q500" s="4"/>
      <c r="R500" s="4"/>
      <c r="S500" s="6"/>
      <c r="T500" s="11"/>
      <c r="U500" s="11"/>
    </row>
    <row r="501" spans="2:21" s="2" customFormat="1" x14ac:dyDescent="0.2">
      <c r="B501" s="11"/>
      <c r="C501" s="11"/>
      <c r="D501" s="11"/>
      <c r="E501" s="11"/>
      <c r="F501" s="11"/>
      <c r="H501" s="4"/>
      <c r="I501" s="4"/>
      <c r="J501" s="4"/>
      <c r="K501" s="4"/>
      <c r="L501" s="4"/>
      <c r="M501" s="4"/>
      <c r="N501" s="4"/>
      <c r="O501" s="5"/>
      <c r="P501" s="4"/>
      <c r="Q501" s="4"/>
      <c r="R501" s="4"/>
      <c r="S501" s="6"/>
      <c r="T501" s="11"/>
      <c r="U501" s="11"/>
    </row>
    <row r="502" spans="2:21" s="2" customFormat="1" x14ac:dyDescent="0.2">
      <c r="B502" s="11"/>
      <c r="C502" s="11"/>
      <c r="D502" s="11"/>
      <c r="E502" s="11"/>
      <c r="F502" s="11"/>
      <c r="H502" s="4"/>
      <c r="I502" s="4"/>
      <c r="J502" s="4"/>
      <c r="K502" s="4"/>
      <c r="L502" s="4"/>
      <c r="M502" s="4"/>
      <c r="N502" s="4"/>
      <c r="O502" s="5"/>
      <c r="P502" s="4"/>
      <c r="Q502" s="4"/>
      <c r="R502" s="4"/>
      <c r="S502" s="6"/>
      <c r="T502" s="11"/>
      <c r="U502" s="11"/>
    </row>
    <row r="503" spans="2:21" s="2" customFormat="1" x14ac:dyDescent="0.2">
      <c r="B503" s="11"/>
      <c r="C503" s="11"/>
      <c r="D503" s="11"/>
      <c r="E503" s="11"/>
      <c r="F503" s="11"/>
      <c r="H503" s="4"/>
      <c r="I503" s="4"/>
      <c r="J503" s="4"/>
      <c r="K503" s="4"/>
      <c r="L503" s="4"/>
      <c r="M503" s="4"/>
      <c r="N503" s="4"/>
      <c r="O503" s="5"/>
      <c r="P503" s="4"/>
      <c r="Q503" s="4"/>
      <c r="R503" s="4"/>
      <c r="S503" s="6"/>
      <c r="T503" s="11"/>
      <c r="U503" s="11"/>
    </row>
    <row r="504" spans="2:21" s="2" customFormat="1" x14ac:dyDescent="0.2">
      <c r="B504" s="11"/>
      <c r="C504" s="11"/>
      <c r="D504" s="11"/>
      <c r="E504" s="11"/>
      <c r="F504" s="11"/>
      <c r="H504" s="4"/>
      <c r="I504" s="4"/>
      <c r="J504" s="4"/>
      <c r="K504" s="4"/>
      <c r="L504" s="4"/>
      <c r="M504" s="4"/>
      <c r="N504" s="4"/>
      <c r="O504" s="5"/>
      <c r="P504" s="4"/>
      <c r="Q504" s="4"/>
      <c r="R504" s="4"/>
      <c r="S504" s="6"/>
      <c r="T504" s="11"/>
      <c r="U504" s="11"/>
    </row>
    <row r="505" spans="2:21" s="2" customFormat="1" x14ac:dyDescent="0.2">
      <c r="B505" s="11"/>
      <c r="C505" s="11"/>
      <c r="D505" s="11"/>
      <c r="E505" s="11"/>
      <c r="F505" s="11"/>
      <c r="H505" s="4"/>
      <c r="I505" s="4"/>
      <c r="J505" s="4"/>
      <c r="K505" s="4"/>
      <c r="L505" s="4"/>
      <c r="M505" s="4"/>
      <c r="N505" s="4"/>
      <c r="O505" s="5"/>
      <c r="P505" s="4"/>
      <c r="Q505" s="4"/>
      <c r="R505" s="4"/>
      <c r="S505" s="6"/>
      <c r="T505" s="11"/>
      <c r="U505" s="11"/>
    </row>
    <row r="506" spans="2:21" s="2" customFormat="1" x14ac:dyDescent="0.2">
      <c r="B506" s="11"/>
      <c r="C506" s="11"/>
      <c r="D506" s="11"/>
      <c r="E506" s="11"/>
      <c r="F506" s="11"/>
      <c r="H506" s="4"/>
      <c r="I506" s="4"/>
      <c r="J506" s="4"/>
      <c r="K506" s="4"/>
      <c r="L506" s="4"/>
      <c r="M506" s="4"/>
      <c r="N506" s="4"/>
      <c r="O506" s="5"/>
      <c r="P506" s="4"/>
      <c r="Q506" s="4"/>
      <c r="R506" s="4"/>
      <c r="S506" s="6"/>
      <c r="T506" s="11"/>
      <c r="U506" s="11"/>
    </row>
    <row r="507" spans="2:21" s="2" customFormat="1" x14ac:dyDescent="0.2">
      <c r="B507" s="11"/>
      <c r="C507" s="11"/>
      <c r="D507" s="11"/>
      <c r="E507" s="11"/>
      <c r="F507" s="11"/>
      <c r="H507" s="4"/>
      <c r="I507" s="4"/>
      <c r="J507" s="4"/>
      <c r="K507" s="4"/>
      <c r="L507" s="4"/>
      <c r="M507" s="4"/>
      <c r="N507" s="4"/>
      <c r="O507" s="5"/>
      <c r="P507" s="4"/>
      <c r="Q507" s="4"/>
      <c r="R507" s="4"/>
      <c r="S507" s="6"/>
      <c r="T507" s="11"/>
      <c r="U507" s="11"/>
    </row>
    <row r="508" spans="2:21" s="2" customFormat="1" x14ac:dyDescent="0.2">
      <c r="B508" s="11"/>
      <c r="C508" s="11"/>
      <c r="D508" s="11"/>
      <c r="E508" s="11"/>
      <c r="F508" s="11"/>
      <c r="H508" s="4"/>
      <c r="I508" s="4"/>
      <c r="J508" s="4"/>
      <c r="K508" s="4"/>
      <c r="L508" s="4"/>
      <c r="M508" s="4"/>
      <c r="N508" s="4"/>
      <c r="O508" s="5"/>
      <c r="P508" s="4"/>
      <c r="Q508" s="4"/>
      <c r="R508" s="4"/>
      <c r="S508" s="6"/>
      <c r="T508" s="11"/>
      <c r="U508" s="11"/>
    </row>
    <row r="509" spans="2:21" s="2" customFormat="1" x14ac:dyDescent="0.2">
      <c r="B509" s="11"/>
      <c r="C509" s="11"/>
      <c r="D509" s="11"/>
      <c r="E509" s="11"/>
      <c r="F509" s="11"/>
      <c r="H509" s="4"/>
      <c r="I509" s="4"/>
      <c r="J509" s="4"/>
      <c r="K509" s="4"/>
      <c r="L509" s="4"/>
      <c r="M509" s="4"/>
      <c r="N509" s="4"/>
      <c r="O509" s="5"/>
      <c r="P509" s="4"/>
      <c r="Q509" s="4"/>
      <c r="R509" s="4"/>
      <c r="S509" s="6"/>
      <c r="T509" s="11"/>
      <c r="U509" s="11"/>
    </row>
    <row r="510" spans="2:21" s="2" customFormat="1" x14ac:dyDescent="0.2">
      <c r="B510" s="11"/>
      <c r="C510" s="11"/>
      <c r="D510" s="11"/>
      <c r="E510" s="11"/>
      <c r="F510" s="11"/>
      <c r="H510" s="4"/>
      <c r="I510" s="4"/>
      <c r="J510" s="4"/>
      <c r="K510" s="4"/>
      <c r="L510" s="4"/>
      <c r="M510" s="4"/>
      <c r="N510" s="4"/>
      <c r="O510" s="5"/>
      <c r="P510" s="4"/>
      <c r="Q510" s="4"/>
      <c r="R510" s="4"/>
      <c r="S510" s="6"/>
      <c r="T510" s="11"/>
      <c r="U510" s="11"/>
    </row>
    <row r="511" spans="2:21" s="2" customFormat="1" x14ac:dyDescent="0.2">
      <c r="B511" s="11"/>
      <c r="C511" s="11"/>
      <c r="D511" s="11"/>
      <c r="E511" s="11"/>
      <c r="F511" s="11"/>
      <c r="H511" s="4"/>
      <c r="I511" s="4"/>
      <c r="J511" s="4"/>
      <c r="K511" s="4"/>
      <c r="L511" s="4"/>
      <c r="M511" s="4"/>
      <c r="N511" s="4"/>
      <c r="O511" s="5"/>
      <c r="P511" s="4"/>
      <c r="Q511" s="4"/>
      <c r="R511" s="4"/>
      <c r="S511" s="6"/>
      <c r="T511" s="11"/>
      <c r="U511" s="11"/>
    </row>
    <row r="512" spans="2:21" s="2" customFormat="1" x14ac:dyDescent="0.2">
      <c r="B512" s="11"/>
      <c r="C512" s="11"/>
      <c r="D512" s="11"/>
      <c r="E512" s="11"/>
      <c r="F512" s="11"/>
      <c r="H512" s="4"/>
      <c r="I512" s="4"/>
      <c r="J512" s="4"/>
      <c r="K512" s="4"/>
      <c r="L512" s="4"/>
      <c r="M512" s="4"/>
      <c r="N512" s="4"/>
      <c r="O512" s="5"/>
      <c r="P512" s="4"/>
      <c r="Q512" s="4"/>
      <c r="R512" s="4"/>
      <c r="S512" s="6"/>
      <c r="T512" s="11"/>
      <c r="U512" s="11"/>
    </row>
    <row r="513" spans="2:21" s="2" customFormat="1" x14ac:dyDescent="0.2">
      <c r="B513" s="11"/>
      <c r="C513" s="11"/>
      <c r="D513" s="11"/>
      <c r="E513" s="11"/>
      <c r="F513" s="11"/>
      <c r="H513" s="4"/>
      <c r="I513" s="4"/>
      <c r="J513" s="4"/>
      <c r="K513" s="4"/>
      <c r="L513" s="4"/>
      <c r="M513" s="4"/>
      <c r="N513" s="4"/>
      <c r="O513" s="5"/>
      <c r="P513" s="4"/>
      <c r="Q513" s="4"/>
      <c r="R513" s="4"/>
      <c r="S513" s="6"/>
      <c r="T513" s="11"/>
      <c r="U513" s="11"/>
    </row>
    <row r="514" spans="2:21" s="2" customFormat="1" x14ac:dyDescent="0.2">
      <c r="B514" s="11"/>
      <c r="C514" s="11"/>
      <c r="D514" s="11"/>
      <c r="E514" s="11"/>
      <c r="F514" s="11"/>
      <c r="H514" s="4"/>
      <c r="I514" s="4"/>
      <c r="J514" s="4"/>
      <c r="K514" s="4"/>
      <c r="L514" s="4"/>
      <c r="M514" s="4"/>
      <c r="N514" s="4"/>
      <c r="O514" s="5"/>
      <c r="P514" s="4"/>
      <c r="Q514" s="4"/>
      <c r="R514" s="4"/>
      <c r="S514" s="6"/>
      <c r="T514" s="11"/>
      <c r="U514" s="11"/>
    </row>
    <row r="515" spans="2:21" s="2" customFormat="1" x14ac:dyDescent="0.2">
      <c r="B515" s="11"/>
      <c r="C515" s="11"/>
      <c r="D515" s="11"/>
      <c r="E515" s="11"/>
      <c r="F515" s="11"/>
      <c r="H515" s="4"/>
      <c r="I515" s="4"/>
      <c r="J515" s="4"/>
      <c r="K515" s="4"/>
      <c r="L515" s="4"/>
      <c r="M515" s="4"/>
      <c r="N515" s="4"/>
      <c r="O515" s="5"/>
      <c r="P515" s="4"/>
      <c r="Q515" s="4"/>
      <c r="R515" s="4"/>
      <c r="S515" s="6"/>
      <c r="T515" s="11"/>
      <c r="U515" s="11"/>
    </row>
    <row r="516" spans="2:21" s="2" customFormat="1" x14ac:dyDescent="0.2">
      <c r="B516" s="11"/>
      <c r="C516" s="11"/>
      <c r="D516" s="11"/>
      <c r="E516" s="11"/>
      <c r="F516" s="11"/>
      <c r="H516" s="4"/>
      <c r="I516" s="4"/>
      <c r="J516" s="4"/>
      <c r="K516" s="4"/>
      <c r="L516" s="4"/>
      <c r="M516" s="4"/>
      <c r="N516" s="4"/>
      <c r="O516" s="5"/>
      <c r="P516" s="4"/>
      <c r="Q516" s="4"/>
      <c r="R516" s="4"/>
      <c r="S516" s="6"/>
      <c r="T516" s="11"/>
      <c r="U516" s="11"/>
    </row>
    <row r="517" spans="2:21" s="2" customFormat="1" x14ac:dyDescent="0.2">
      <c r="B517" s="11"/>
      <c r="C517" s="11"/>
      <c r="D517" s="11"/>
      <c r="E517" s="11"/>
      <c r="F517" s="11"/>
      <c r="H517" s="4"/>
      <c r="I517" s="4"/>
      <c r="J517" s="4"/>
      <c r="K517" s="4"/>
      <c r="L517" s="4"/>
      <c r="M517" s="4"/>
      <c r="N517" s="4"/>
      <c r="O517" s="5"/>
      <c r="P517" s="4"/>
      <c r="Q517" s="4"/>
      <c r="R517" s="4"/>
      <c r="S517" s="6"/>
      <c r="T517" s="11"/>
      <c r="U517" s="11"/>
    </row>
    <row r="518" spans="2:21" s="2" customFormat="1" x14ac:dyDescent="0.2">
      <c r="B518" s="11"/>
      <c r="C518" s="11"/>
      <c r="D518" s="11"/>
      <c r="E518" s="11"/>
      <c r="F518" s="11"/>
      <c r="H518" s="4"/>
      <c r="I518" s="4"/>
      <c r="J518" s="4"/>
      <c r="K518" s="4"/>
      <c r="L518" s="4"/>
      <c r="M518" s="4"/>
      <c r="N518" s="4"/>
      <c r="O518" s="5"/>
      <c r="P518" s="4"/>
      <c r="Q518" s="4"/>
      <c r="R518" s="4"/>
      <c r="S518" s="6"/>
      <c r="T518" s="11"/>
      <c r="U518" s="11"/>
    </row>
    <row r="519" spans="2:21" s="2" customFormat="1" x14ac:dyDescent="0.2">
      <c r="B519" s="11"/>
      <c r="C519" s="11"/>
      <c r="D519" s="11"/>
      <c r="E519" s="11"/>
      <c r="F519" s="11"/>
      <c r="H519" s="4"/>
      <c r="I519" s="4"/>
      <c r="J519" s="4"/>
      <c r="K519" s="4"/>
      <c r="L519" s="4"/>
      <c r="M519" s="4"/>
      <c r="N519" s="4"/>
      <c r="O519" s="5"/>
      <c r="P519" s="4"/>
      <c r="Q519" s="4"/>
      <c r="R519" s="4"/>
      <c r="S519" s="6"/>
      <c r="T519" s="11"/>
      <c r="U519" s="11"/>
    </row>
    <row r="520" spans="2:21" s="2" customFormat="1" x14ac:dyDescent="0.2">
      <c r="B520" s="11"/>
      <c r="C520" s="11"/>
      <c r="D520" s="11"/>
      <c r="E520" s="11"/>
      <c r="F520" s="11"/>
      <c r="H520" s="4"/>
      <c r="I520" s="4"/>
      <c r="J520" s="4"/>
      <c r="K520" s="4"/>
      <c r="L520" s="4"/>
      <c r="M520" s="4"/>
      <c r="N520" s="4"/>
      <c r="O520" s="5"/>
      <c r="P520" s="4"/>
      <c r="Q520" s="4"/>
      <c r="R520" s="4"/>
      <c r="S520" s="6"/>
      <c r="T520" s="11"/>
      <c r="U520" s="11"/>
    </row>
    <row r="521" spans="2:21" s="2" customFormat="1" x14ac:dyDescent="0.2">
      <c r="B521" s="11"/>
      <c r="C521" s="11"/>
      <c r="D521" s="11"/>
      <c r="E521" s="11"/>
      <c r="F521" s="11"/>
      <c r="H521" s="4"/>
      <c r="I521" s="4"/>
      <c r="J521" s="4"/>
      <c r="K521" s="4"/>
      <c r="L521" s="4"/>
      <c r="M521" s="4"/>
      <c r="N521" s="4"/>
      <c r="O521" s="5"/>
      <c r="P521" s="4"/>
      <c r="Q521" s="4"/>
      <c r="R521" s="4"/>
      <c r="S521" s="6"/>
      <c r="T521" s="11"/>
      <c r="U521" s="11"/>
    </row>
    <row r="522" spans="2:21" s="2" customFormat="1" x14ac:dyDescent="0.2">
      <c r="B522" s="11"/>
      <c r="C522" s="11"/>
      <c r="D522" s="11"/>
      <c r="E522" s="11"/>
      <c r="F522" s="11"/>
      <c r="H522" s="4"/>
      <c r="I522" s="4"/>
      <c r="J522" s="4"/>
      <c r="K522" s="4"/>
      <c r="L522" s="4"/>
      <c r="M522" s="4"/>
      <c r="N522" s="4"/>
      <c r="O522" s="5"/>
      <c r="P522" s="4"/>
      <c r="Q522" s="4"/>
      <c r="R522" s="4"/>
      <c r="S522" s="6"/>
      <c r="T522" s="11"/>
      <c r="U522" s="11"/>
    </row>
    <row r="523" spans="2:21" s="2" customFormat="1" x14ac:dyDescent="0.2">
      <c r="B523" s="11"/>
      <c r="C523" s="11"/>
      <c r="D523" s="11"/>
      <c r="E523" s="11"/>
      <c r="F523" s="11"/>
      <c r="H523" s="4"/>
      <c r="I523" s="4"/>
      <c r="J523" s="4"/>
      <c r="K523" s="4"/>
      <c r="L523" s="4"/>
      <c r="M523" s="4"/>
      <c r="N523" s="4"/>
      <c r="O523" s="5"/>
      <c r="P523" s="4"/>
      <c r="Q523" s="4"/>
      <c r="R523" s="4"/>
      <c r="S523" s="6"/>
      <c r="T523" s="11"/>
      <c r="U523" s="11"/>
    </row>
    <row r="524" spans="2:21" s="2" customFormat="1" x14ac:dyDescent="0.2">
      <c r="B524" s="11"/>
      <c r="C524" s="11"/>
      <c r="D524" s="11"/>
      <c r="E524" s="11"/>
      <c r="F524" s="11"/>
      <c r="H524" s="4"/>
      <c r="I524" s="4"/>
      <c r="J524" s="4"/>
      <c r="K524" s="4"/>
      <c r="L524" s="4"/>
      <c r="M524" s="4"/>
      <c r="N524" s="4"/>
      <c r="O524" s="5"/>
      <c r="P524" s="4"/>
      <c r="Q524" s="4"/>
      <c r="R524" s="4"/>
      <c r="S524" s="6"/>
      <c r="T524" s="11"/>
      <c r="U524" s="11"/>
    </row>
    <row r="525" spans="2:21" s="2" customFormat="1" x14ac:dyDescent="0.2">
      <c r="B525" s="11"/>
      <c r="C525" s="11"/>
      <c r="D525" s="11"/>
      <c r="E525" s="11"/>
      <c r="F525" s="11"/>
      <c r="H525" s="4"/>
      <c r="I525" s="4"/>
      <c r="J525" s="4"/>
      <c r="K525" s="4"/>
      <c r="L525" s="4"/>
      <c r="M525" s="4"/>
      <c r="N525" s="4"/>
      <c r="O525" s="5"/>
      <c r="P525" s="4"/>
      <c r="Q525" s="4"/>
      <c r="R525" s="4"/>
      <c r="S525" s="6"/>
      <c r="T525" s="11"/>
      <c r="U525" s="11"/>
    </row>
    <row r="526" spans="2:21" s="2" customFormat="1" x14ac:dyDescent="0.2">
      <c r="B526" s="11"/>
      <c r="C526" s="11"/>
      <c r="D526" s="11"/>
      <c r="E526" s="11"/>
      <c r="F526" s="11"/>
      <c r="H526" s="4"/>
      <c r="I526" s="4"/>
      <c r="J526" s="4"/>
      <c r="K526" s="4"/>
      <c r="L526" s="4"/>
      <c r="M526" s="4"/>
      <c r="N526" s="4"/>
      <c r="O526" s="5"/>
      <c r="P526" s="4"/>
      <c r="Q526" s="4"/>
      <c r="R526" s="4"/>
      <c r="S526" s="6"/>
      <c r="T526" s="11"/>
      <c r="U526" s="11"/>
    </row>
    <row r="527" spans="2:21" s="2" customFormat="1" x14ac:dyDescent="0.2">
      <c r="B527" s="11"/>
      <c r="C527" s="11"/>
      <c r="D527" s="11"/>
      <c r="E527" s="11"/>
      <c r="F527" s="11"/>
      <c r="H527" s="4"/>
      <c r="I527" s="4"/>
      <c r="J527" s="4"/>
      <c r="K527" s="4"/>
      <c r="L527" s="4"/>
      <c r="M527" s="4"/>
      <c r="N527" s="4"/>
      <c r="O527" s="5"/>
      <c r="P527" s="4"/>
      <c r="Q527" s="4"/>
      <c r="R527" s="4"/>
      <c r="S527" s="6"/>
      <c r="T527" s="11"/>
      <c r="U527" s="11"/>
    </row>
    <row r="528" spans="2:21" s="2" customFormat="1" x14ac:dyDescent="0.2">
      <c r="B528" s="11"/>
      <c r="C528" s="11"/>
      <c r="D528" s="11"/>
      <c r="E528" s="11"/>
      <c r="F528" s="11"/>
      <c r="H528" s="4"/>
      <c r="I528" s="4"/>
      <c r="J528" s="4"/>
      <c r="K528" s="4"/>
      <c r="L528" s="4"/>
      <c r="M528" s="4"/>
      <c r="N528" s="4"/>
      <c r="O528" s="5"/>
      <c r="P528" s="4"/>
      <c r="Q528" s="4"/>
      <c r="R528" s="4"/>
      <c r="S528" s="6"/>
      <c r="T528" s="11"/>
      <c r="U528" s="11"/>
    </row>
    <row r="529" spans="2:21" s="2" customFormat="1" x14ac:dyDescent="0.2">
      <c r="B529" s="11"/>
      <c r="C529" s="11"/>
      <c r="D529" s="11"/>
      <c r="E529" s="11"/>
      <c r="F529" s="11"/>
      <c r="H529" s="4"/>
      <c r="I529" s="4"/>
      <c r="J529" s="4"/>
      <c r="K529" s="4"/>
      <c r="L529" s="4"/>
      <c r="M529" s="4"/>
      <c r="N529" s="4"/>
      <c r="O529" s="5"/>
      <c r="P529" s="4"/>
      <c r="Q529" s="4"/>
      <c r="R529" s="4"/>
      <c r="S529" s="6"/>
      <c r="T529" s="11"/>
      <c r="U529" s="11"/>
    </row>
    <row r="530" spans="2:21" s="2" customFormat="1" x14ac:dyDescent="0.2">
      <c r="B530" s="11"/>
      <c r="C530" s="11"/>
      <c r="D530" s="11"/>
      <c r="E530" s="11"/>
      <c r="F530" s="11"/>
      <c r="H530" s="4"/>
      <c r="I530" s="4"/>
      <c r="J530" s="4"/>
      <c r="K530" s="4"/>
      <c r="L530" s="4"/>
      <c r="M530" s="4"/>
      <c r="N530" s="4"/>
      <c r="O530" s="5"/>
      <c r="P530" s="4"/>
      <c r="Q530" s="4"/>
      <c r="R530" s="4"/>
      <c r="S530" s="6"/>
      <c r="T530" s="11"/>
      <c r="U530" s="11"/>
    </row>
    <row r="531" spans="2:21" s="2" customFormat="1" x14ac:dyDescent="0.2">
      <c r="B531" s="11"/>
      <c r="C531" s="11"/>
      <c r="D531" s="11"/>
      <c r="E531" s="11"/>
      <c r="F531" s="11"/>
      <c r="H531" s="4"/>
      <c r="I531" s="4"/>
      <c r="J531" s="4"/>
      <c r="K531" s="4"/>
      <c r="L531" s="4"/>
      <c r="M531" s="4"/>
      <c r="N531" s="4"/>
      <c r="O531" s="5"/>
      <c r="P531" s="4"/>
      <c r="Q531" s="4"/>
      <c r="R531" s="4"/>
      <c r="S531" s="6"/>
      <c r="T531" s="11"/>
      <c r="U531" s="11"/>
    </row>
    <row r="532" spans="2:21" s="2" customFormat="1" x14ac:dyDescent="0.2">
      <c r="B532" s="11"/>
      <c r="C532" s="11"/>
      <c r="D532" s="11"/>
      <c r="E532" s="11"/>
      <c r="F532" s="11"/>
      <c r="H532" s="4"/>
      <c r="I532" s="4"/>
      <c r="J532" s="4"/>
      <c r="K532" s="4"/>
      <c r="L532" s="4"/>
      <c r="M532" s="4"/>
      <c r="N532" s="4"/>
      <c r="O532" s="5"/>
      <c r="P532" s="4"/>
      <c r="Q532" s="4"/>
      <c r="R532" s="4"/>
      <c r="S532" s="6"/>
      <c r="T532" s="11"/>
      <c r="U532" s="11"/>
    </row>
    <row r="533" spans="2:21" s="2" customFormat="1" x14ac:dyDescent="0.2">
      <c r="B533" s="11"/>
      <c r="C533" s="11"/>
      <c r="D533" s="11"/>
      <c r="E533" s="11"/>
      <c r="F533" s="11"/>
      <c r="H533" s="4"/>
      <c r="I533" s="4"/>
      <c r="J533" s="4"/>
      <c r="K533" s="4"/>
      <c r="L533" s="4"/>
      <c r="M533" s="4"/>
      <c r="N533" s="4"/>
      <c r="O533" s="5"/>
      <c r="P533" s="4"/>
      <c r="Q533" s="4"/>
      <c r="R533" s="4"/>
      <c r="S533" s="6"/>
      <c r="T533" s="11"/>
      <c r="U533" s="11"/>
    </row>
    <row r="534" spans="2:21" s="2" customFormat="1" x14ac:dyDescent="0.2">
      <c r="B534" s="11"/>
      <c r="C534" s="11"/>
      <c r="D534" s="11"/>
      <c r="E534" s="11"/>
      <c r="F534" s="11"/>
      <c r="H534" s="4"/>
      <c r="I534" s="4"/>
      <c r="J534" s="4"/>
      <c r="K534" s="4"/>
      <c r="L534" s="4"/>
      <c r="M534" s="4"/>
      <c r="N534" s="4"/>
      <c r="O534" s="5"/>
      <c r="P534" s="4"/>
      <c r="Q534" s="4"/>
      <c r="R534" s="4"/>
      <c r="S534" s="6"/>
      <c r="T534" s="11"/>
      <c r="U534" s="11"/>
    </row>
    <row r="535" spans="2:21" s="2" customFormat="1" x14ac:dyDescent="0.2">
      <c r="B535" s="11"/>
      <c r="C535" s="11"/>
      <c r="D535" s="11"/>
      <c r="E535" s="11"/>
      <c r="F535" s="11"/>
      <c r="H535" s="4"/>
      <c r="I535" s="4"/>
      <c r="J535" s="4"/>
      <c r="K535" s="4"/>
      <c r="L535" s="4"/>
      <c r="M535" s="4"/>
      <c r="N535" s="4"/>
      <c r="O535" s="5"/>
      <c r="P535" s="4"/>
      <c r="Q535" s="4"/>
      <c r="R535" s="4"/>
      <c r="S535" s="6"/>
      <c r="T535" s="11"/>
      <c r="U535" s="11"/>
    </row>
    <row r="536" spans="2:21" s="2" customFormat="1" x14ac:dyDescent="0.2">
      <c r="B536" s="11"/>
      <c r="C536" s="11"/>
      <c r="D536" s="11"/>
      <c r="E536" s="11"/>
      <c r="F536" s="11"/>
      <c r="H536" s="4"/>
      <c r="I536" s="4"/>
      <c r="J536" s="4"/>
      <c r="K536" s="4"/>
      <c r="L536" s="4"/>
      <c r="M536" s="4"/>
      <c r="N536" s="4"/>
      <c r="O536" s="5"/>
      <c r="P536" s="4"/>
      <c r="Q536" s="4"/>
      <c r="R536" s="4"/>
      <c r="S536" s="6"/>
      <c r="T536" s="11"/>
      <c r="U536" s="11"/>
    </row>
    <row r="537" spans="2:21" s="2" customFormat="1" x14ac:dyDescent="0.2">
      <c r="B537" s="11"/>
      <c r="C537" s="11"/>
      <c r="D537" s="11"/>
      <c r="E537" s="11"/>
      <c r="F537" s="11"/>
      <c r="H537" s="4"/>
      <c r="I537" s="4"/>
      <c r="J537" s="4"/>
      <c r="K537" s="4"/>
      <c r="L537" s="4"/>
      <c r="M537" s="4"/>
      <c r="N537" s="4"/>
      <c r="O537" s="5"/>
      <c r="P537" s="4"/>
      <c r="Q537" s="4"/>
      <c r="R537" s="4"/>
      <c r="S537" s="6"/>
      <c r="T537" s="11"/>
      <c r="U537" s="11"/>
    </row>
    <row r="538" spans="2:21" s="2" customFormat="1" x14ac:dyDescent="0.2">
      <c r="B538" s="11"/>
      <c r="C538" s="11"/>
      <c r="D538" s="11"/>
      <c r="E538" s="11"/>
      <c r="F538" s="11"/>
      <c r="H538" s="4"/>
      <c r="I538" s="4"/>
      <c r="J538" s="4"/>
      <c r="K538" s="4"/>
      <c r="L538" s="4"/>
      <c r="M538" s="4"/>
      <c r="N538" s="4"/>
      <c r="O538" s="5"/>
      <c r="P538" s="4"/>
      <c r="Q538" s="4"/>
      <c r="R538" s="4"/>
      <c r="S538" s="6"/>
      <c r="T538" s="11"/>
      <c r="U538" s="11"/>
    </row>
    <row r="539" spans="2:21" s="2" customFormat="1" x14ac:dyDescent="0.2">
      <c r="B539" s="11"/>
      <c r="C539" s="11"/>
      <c r="D539" s="11"/>
      <c r="E539" s="11"/>
      <c r="F539" s="11"/>
      <c r="H539" s="4"/>
      <c r="I539" s="4"/>
      <c r="J539" s="4"/>
      <c r="K539" s="4"/>
      <c r="L539" s="4"/>
      <c r="M539" s="4"/>
      <c r="N539" s="4"/>
      <c r="O539" s="5"/>
      <c r="P539" s="4"/>
      <c r="Q539" s="4"/>
      <c r="R539" s="4"/>
      <c r="S539" s="6"/>
      <c r="T539" s="11"/>
      <c r="U539" s="11"/>
    </row>
    <row r="540" spans="2:21" s="2" customFormat="1" x14ac:dyDescent="0.2">
      <c r="B540" s="11"/>
      <c r="C540" s="11"/>
      <c r="D540" s="11"/>
      <c r="E540" s="11"/>
      <c r="F540" s="11"/>
      <c r="H540" s="4"/>
      <c r="I540" s="4"/>
      <c r="J540" s="4"/>
      <c r="K540" s="4"/>
      <c r="L540" s="4"/>
      <c r="M540" s="4"/>
      <c r="N540" s="4"/>
      <c r="O540" s="5"/>
      <c r="P540" s="4"/>
      <c r="Q540" s="4"/>
      <c r="R540" s="4"/>
      <c r="S540" s="6"/>
      <c r="T540" s="11"/>
      <c r="U540" s="11"/>
    </row>
    <row r="541" spans="2:21" s="2" customFormat="1" x14ac:dyDescent="0.2">
      <c r="B541" s="11"/>
      <c r="C541" s="11"/>
      <c r="D541" s="11"/>
      <c r="E541" s="11"/>
      <c r="F541" s="11"/>
      <c r="H541" s="4"/>
      <c r="I541" s="4"/>
      <c r="J541" s="4"/>
      <c r="K541" s="4"/>
      <c r="L541" s="4"/>
      <c r="M541" s="4"/>
      <c r="N541" s="4"/>
      <c r="O541" s="5"/>
      <c r="P541" s="4"/>
      <c r="Q541" s="4"/>
      <c r="R541" s="4"/>
      <c r="S541" s="6"/>
      <c r="T541" s="11"/>
      <c r="U541" s="11"/>
    </row>
    <row r="542" spans="2:21" s="2" customFormat="1" x14ac:dyDescent="0.2">
      <c r="B542" s="11"/>
      <c r="C542" s="11"/>
      <c r="D542" s="11"/>
      <c r="E542" s="11"/>
      <c r="F542" s="11"/>
      <c r="H542" s="4"/>
      <c r="I542" s="4"/>
      <c r="J542" s="4"/>
      <c r="K542" s="4"/>
      <c r="L542" s="4"/>
      <c r="M542" s="4"/>
      <c r="N542" s="4"/>
      <c r="O542" s="5"/>
      <c r="P542" s="4"/>
      <c r="Q542" s="4"/>
      <c r="R542" s="4"/>
      <c r="S542" s="6"/>
      <c r="T542" s="11"/>
      <c r="U542" s="11"/>
    </row>
    <row r="543" spans="2:21" s="2" customFormat="1" x14ac:dyDescent="0.2">
      <c r="B543" s="11"/>
      <c r="C543" s="11"/>
      <c r="D543" s="11"/>
      <c r="E543" s="11"/>
      <c r="F543" s="11"/>
      <c r="H543" s="4"/>
      <c r="I543" s="4"/>
      <c r="J543" s="4"/>
      <c r="K543" s="4"/>
      <c r="L543" s="4"/>
      <c r="M543" s="4"/>
      <c r="N543" s="4"/>
      <c r="O543" s="5"/>
      <c r="P543" s="4"/>
      <c r="Q543" s="4"/>
      <c r="R543" s="4"/>
      <c r="S543" s="6"/>
      <c r="T543" s="11"/>
      <c r="U543" s="11"/>
    </row>
    <row r="544" spans="2:21" s="2" customFormat="1" x14ac:dyDescent="0.2">
      <c r="B544" s="11"/>
      <c r="C544" s="11"/>
      <c r="D544" s="11"/>
      <c r="E544" s="11"/>
      <c r="F544" s="11"/>
      <c r="H544" s="4"/>
      <c r="I544" s="4"/>
      <c r="J544" s="4"/>
      <c r="K544" s="4"/>
      <c r="L544" s="4"/>
      <c r="M544" s="4"/>
      <c r="N544" s="4"/>
      <c r="O544" s="5"/>
      <c r="P544" s="4"/>
      <c r="Q544" s="4"/>
      <c r="R544" s="4"/>
      <c r="S544" s="6"/>
      <c r="T544" s="11"/>
      <c r="U544" s="11"/>
    </row>
    <row r="545" spans="2:21" s="2" customFormat="1" x14ac:dyDescent="0.2">
      <c r="B545" s="11"/>
      <c r="C545" s="11"/>
      <c r="D545" s="11"/>
      <c r="E545" s="11"/>
      <c r="F545" s="11"/>
      <c r="H545" s="4"/>
      <c r="I545" s="4"/>
      <c r="J545" s="4"/>
      <c r="K545" s="4"/>
      <c r="L545" s="4"/>
      <c r="M545" s="4"/>
      <c r="N545" s="4"/>
      <c r="O545" s="5"/>
      <c r="P545" s="4"/>
      <c r="Q545" s="4"/>
      <c r="R545" s="4"/>
      <c r="S545" s="6"/>
      <c r="T545" s="11"/>
      <c r="U545" s="11"/>
    </row>
    <row r="546" spans="2:21" s="2" customFormat="1" x14ac:dyDescent="0.2">
      <c r="B546" s="11"/>
      <c r="C546" s="11"/>
      <c r="D546" s="11"/>
      <c r="E546" s="11"/>
      <c r="F546" s="11"/>
      <c r="H546" s="4"/>
      <c r="I546" s="4"/>
      <c r="J546" s="4"/>
      <c r="K546" s="4"/>
      <c r="L546" s="4"/>
      <c r="M546" s="4"/>
      <c r="N546" s="4"/>
      <c r="O546" s="5"/>
      <c r="P546" s="4"/>
      <c r="Q546" s="4"/>
      <c r="R546" s="4"/>
      <c r="S546" s="6"/>
      <c r="T546" s="11"/>
      <c r="U546" s="11"/>
    </row>
    <row r="547" spans="2:21" s="2" customFormat="1" x14ac:dyDescent="0.2">
      <c r="B547" s="11"/>
      <c r="C547" s="11"/>
      <c r="D547" s="11"/>
      <c r="E547" s="11"/>
      <c r="F547" s="11"/>
      <c r="H547" s="4"/>
      <c r="I547" s="4"/>
      <c r="J547" s="4"/>
      <c r="K547" s="4"/>
      <c r="L547" s="4"/>
      <c r="M547" s="4"/>
      <c r="N547" s="4"/>
      <c r="O547" s="5"/>
      <c r="P547" s="4"/>
      <c r="Q547" s="4"/>
      <c r="R547" s="4"/>
      <c r="S547" s="6"/>
      <c r="T547" s="11"/>
      <c r="U547" s="11"/>
    </row>
    <row r="548" spans="2:21" s="2" customFormat="1" x14ac:dyDescent="0.2">
      <c r="B548" s="11"/>
      <c r="C548" s="11"/>
      <c r="D548" s="11"/>
      <c r="E548" s="11"/>
      <c r="F548" s="11"/>
      <c r="H548" s="4"/>
      <c r="I548" s="4"/>
      <c r="J548" s="4"/>
      <c r="K548" s="4"/>
      <c r="L548" s="4"/>
      <c r="M548" s="4"/>
      <c r="N548" s="4"/>
      <c r="O548" s="5"/>
      <c r="P548" s="4"/>
      <c r="Q548" s="4"/>
      <c r="R548" s="4"/>
      <c r="S548" s="6"/>
      <c r="T548" s="11"/>
      <c r="U548" s="11"/>
    </row>
    <row r="549" spans="2:21" s="2" customFormat="1" x14ac:dyDescent="0.2">
      <c r="B549" s="11"/>
      <c r="C549" s="11"/>
      <c r="D549" s="11"/>
      <c r="E549" s="11"/>
      <c r="F549" s="11"/>
      <c r="H549" s="4"/>
      <c r="I549" s="4"/>
      <c r="J549" s="4"/>
      <c r="K549" s="4"/>
      <c r="L549" s="4"/>
      <c r="M549" s="4"/>
      <c r="N549" s="4"/>
      <c r="O549" s="5"/>
      <c r="P549" s="4"/>
      <c r="Q549" s="4"/>
      <c r="R549" s="4"/>
      <c r="S549" s="6"/>
      <c r="T549" s="11"/>
      <c r="U549" s="11"/>
    </row>
    <row r="550" spans="2:21" s="2" customFormat="1" x14ac:dyDescent="0.2">
      <c r="B550" s="11"/>
      <c r="C550" s="11"/>
      <c r="D550" s="11"/>
      <c r="E550" s="11"/>
      <c r="F550" s="11"/>
      <c r="H550" s="4"/>
      <c r="I550" s="4"/>
      <c r="J550" s="4"/>
      <c r="K550" s="4"/>
      <c r="L550" s="4"/>
      <c r="M550" s="4"/>
      <c r="N550" s="4"/>
      <c r="O550" s="5"/>
      <c r="P550" s="4"/>
      <c r="Q550" s="4"/>
      <c r="R550" s="4"/>
      <c r="S550" s="6"/>
      <c r="T550" s="11"/>
      <c r="U550" s="11"/>
    </row>
    <row r="551" spans="2:21" s="2" customFormat="1" x14ac:dyDescent="0.2">
      <c r="B551" s="11"/>
      <c r="C551" s="11"/>
      <c r="D551" s="11"/>
      <c r="E551" s="11"/>
      <c r="F551" s="11"/>
      <c r="H551" s="4"/>
      <c r="I551" s="4"/>
      <c r="J551" s="4"/>
      <c r="K551" s="4"/>
      <c r="L551" s="4"/>
      <c r="M551" s="4"/>
      <c r="N551" s="4"/>
      <c r="O551" s="5"/>
      <c r="P551" s="4"/>
      <c r="Q551" s="4"/>
      <c r="R551" s="4"/>
      <c r="S551" s="6"/>
      <c r="T551" s="11"/>
      <c r="U551" s="11"/>
    </row>
    <row r="552" spans="2:21" s="2" customFormat="1" x14ac:dyDescent="0.2">
      <c r="B552" s="11"/>
      <c r="C552" s="11"/>
      <c r="D552" s="11"/>
      <c r="E552" s="11"/>
      <c r="F552" s="11"/>
      <c r="H552" s="4"/>
      <c r="I552" s="4"/>
      <c r="J552" s="4"/>
      <c r="K552" s="4"/>
      <c r="L552" s="4"/>
      <c r="M552" s="4"/>
      <c r="N552" s="4"/>
      <c r="O552" s="5"/>
      <c r="P552" s="4"/>
      <c r="Q552" s="4"/>
      <c r="R552" s="4"/>
      <c r="S552" s="6"/>
      <c r="T552" s="11"/>
      <c r="U552" s="11"/>
    </row>
    <row r="553" spans="2:21" s="2" customFormat="1" x14ac:dyDescent="0.2">
      <c r="B553" s="11"/>
      <c r="C553" s="11"/>
      <c r="D553" s="11"/>
      <c r="E553" s="11"/>
      <c r="F553" s="11"/>
      <c r="H553" s="4"/>
      <c r="I553" s="4"/>
      <c r="J553" s="4"/>
      <c r="K553" s="4"/>
      <c r="L553" s="4"/>
      <c r="M553" s="4"/>
      <c r="N553" s="4"/>
      <c r="O553" s="5"/>
      <c r="P553" s="4"/>
      <c r="Q553" s="4"/>
      <c r="R553" s="4"/>
      <c r="S553" s="6"/>
      <c r="T553" s="11"/>
      <c r="U553" s="11"/>
    </row>
    <row r="554" spans="2:21" s="2" customFormat="1" x14ac:dyDescent="0.2">
      <c r="B554" s="11"/>
      <c r="C554" s="11"/>
      <c r="D554" s="11"/>
      <c r="E554" s="11"/>
      <c r="F554" s="11"/>
      <c r="H554" s="4"/>
      <c r="I554" s="4"/>
      <c r="J554" s="4"/>
      <c r="K554" s="4"/>
      <c r="L554" s="4"/>
      <c r="M554" s="4"/>
      <c r="N554" s="4"/>
      <c r="O554" s="5"/>
      <c r="P554" s="4"/>
      <c r="Q554" s="4"/>
      <c r="R554" s="4"/>
      <c r="S554" s="6"/>
      <c r="T554" s="11"/>
      <c r="U554" s="11"/>
    </row>
    <row r="555" spans="2:21" s="2" customFormat="1" x14ac:dyDescent="0.2">
      <c r="B555" s="11"/>
      <c r="C555" s="11"/>
      <c r="D555" s="11"/>
      <c r="E555" s="11"/>
      <c r="F555" s="11"/>
      <c r="H555" s="4"/>
      <c r="I555" s="4"/>
      <c r="J555" s="4"/>
      <c r="K555" s="4"/>
      <c r="L555" s="4"/>
      <c r="M555" s="4"/>
      <c r="N555" s="4"/>
      <c r="O555" s="5"/>
      <c r="P555" s="4"/>
      <c r="Q555" s="4"/>
      <c r="R555" s="4"/>
      <c r="S555" s="6"/>
      <c r="T555" s="11"/>
      <c r="U555" s="11"/>
    </row>
    <row r="556" spans="2:21" s="2" customFormat="1" x14ac:dyDescent="0.2">
      <c r="B556" s="11"/>
      <c r="C556" s="11"/>
      <c r="D556" s="11"/>
      <c r="E556" s="11"/>
      <c r="F556" s="11"/>
      <c r="H556" s="4"/>
      <c r="I556" s="4"/>
      <c r="J556" s="4"/>
      <c r="K556" s="4"/>
      <c r="L556" s="4"/>
      <c r="M556" s="4"/>
      <c r="N556" s="4"/>
      <c r="O556" s="5"/>
      <c r="P556" s="4"/>
      <c r="Q556" s="4"/>
      <c r="R556" s="4"/>
      <c r="S556" s="6"/>
      <c r="T556" s="11"/>
      <c r="U556" s="11"/>
    </row>
    <row r="557" spans="2:21" s="2" customFormat="1" x14ac:dyDescent="0.2">
      <c r="B557" s="11"/>
      <c r="C557" s="11"/>
      <c r="D557" s="11"/>
      <c r="E557" s="11"/>
      <c r="F557" s="11"/>
      <c r="H557" s="4"/>
      <c r="I557" s="4"/>
      <c r="J557" s="4"/>
      <c r="K557" s="4"/>
      <c r="L557" s="4"/>
      <c r="M557" s="4"/>
      <c r="N557" s="4"/>
      <c r="O557" s="5"/>
      <c r="P557" s="4"/>
      <c r="Q557" s="4"/>
      <c r="R557" s="4"/>
      <c r="S557" s="6"/>
      <c r="T557" s="11"/>
      <c r="U557" s="11"/>
    </row>
    <row r="558" spans="2:21" s="2" customFormat="1" x14ac:dyDescent="0.2">
      <c r="B558" s="11"/>
      <c r="C558" s="11"/>
      <c r="D558" s="11"/>
      <c r="E558" s="11"/>
      <c r="F558" s="11"/>
      <c r="H558" s="4"/>
      <c r="I558" s="4"/>
      <c r="J558" s="4"/>
      <c r="K558" s="4"/>
      <c r="L558" s="4"/>
      <c r="M558" s="4"/>
      <c r="N558" s="4"/>
      <c r="O558" s="5"/>
      <c r="P558" s="4"/>
      <c r="Q558" s="4"/>
      <c r="R558" s="4"/>
      <c r="S558" s="6"/>
      <c r="T558" s="11"/>
      <c r="U558" s="11"/>
    </row>
    <row r="559" spans="2:21" s="2" customFormat="1" x14ac:dyDescent="0.2">
      <c r="B559" s="11"/>
      <c r="C559" s="11"/>
      <c r="D559" s="11"/>
      <c r="E559" s="11"/>
      <c r="F559" s="11"/>
      <c r="H559" s="4"/>
      <c r="I559" s="4"/>
      <c r="J559" s="4"/>
      <c r="K559" s="4"/>
      <c r="L559" s="4"/>
      <c r="M559" s="4"/>
      <c r="N559" s="4"/>
      <c r="O559" s="5"/>
      <c r="P559" s="4"/>
      <c r="Q559" s="4"/>
      <c r="R559" s="4"/>
      <c r="S559" s="6"/>
      <c r="T559" s="11"/>
      <c r="U559" s="11"/>
    </row>
    <row r="560" spans="2:21" s="2" customFormat="1" x14ac:dyDescent="0.2">
      <c r="B560" s="11"/>
      <c r="C560" s="11"/>
      <c r="D560" s="11"/>
      <c r="E560" s="11"/>
      <c r="F560" s="11"/>
      <c r="H560" s="4"/>
      <c r="I560" s="4"/>
      <c r="J560" s="4"/>
      <c r="K560" s="4"/>
      <c r="L560" s="4"/>
      <c r="M560" s="4"/>
      <c r="N560" s="4"/>
      <c r="O560" s="5"/>
      <c r="P560" s="4"/>
      <c r="Q560" s="4"/>
      <c r="R560" s="4"/>
      <c r="S560" s="6"/>
      <c r="T560" s="11"/>
      <c r="U560" s="11"/>
    </row>
    <row r="561" spans="2:21" s="2" customFormat="1" x14ac:dyDescent="0.2">
      <c r="B561" s="11"/>
      <c r="C561" s="11"/>
      <c r="D561" s="11"/>
      <c r="E561" s="11"/>
      <c r="F561" s="11"/>
      <c r="H561" s="4"/>
      <c r="I561" s="4"/>
      <c r="J561" s="4"/>
      <c r="K561" s="4"/>
      <c r="L561" s="4"/>
      <c r="M561" s="4"/>
      <c r="N561" s="4"/>
      <c r="O561" s="5"/>
      <c r="P561" s="4"/>
      <c r="Q561" s="4"/>
      <c r="R561" s="4"/>
      <c r="S561" s="6"/>
      <c r="T561" s="11"/>
      <c r="U561" s="11"/>
    </row>
    <row r="562" spans="2:21" s="2" customFormat="1" x14ac:dyDescent="0.2">
      <c r="B562" s="11"/>
      <c r="C562" s="11"/>
      <c r="D562" s="11"/>
      <c r="E562" s="11"/>
      <c r="F562" s="11"/>
      <c r="H562" s="4"/>
      <c r="I562" s="4"/>
      <c r="J562" s="4"/>
      <c r="K562" s="4"/>
      <c r="L562" s="4"/>
      <c r="M562" s="4"/>
      <c r="N562" s="4"/>
      <c r="O562" s="5"/>
      <c r="P562" s="4"/>
      <c r="Q562" s="4"/>
      <c r="R562" s="4"/>
      <c r="S562" s="6"/>
      <c r="T562" s="11"/>
      <c r="U562" s="11"/>
    </row>
    <row r="563" spans="2:21" s="2" customFormat="1" x14ac:dyDescent="0.2">
      <c r="B563" s="11"/>
      <c r="C563" s="11"/>
      <c r="D563" s="11"/>
      <c r="E563" s="11"/>
      <c r="F563" s="11"/>
      <c r="H563" s="4"/>
      <c r="I563" s="4"/>
      <c r="J563" s="4"/>
      <c r="K563" s="4"/>
      <c r="L563" s="4"/>
      <c r="M563" s="4"/>
      <c r="N563" s="4"/>
      <c r="O563" s="5"/>
      <c r="P563" s="4"/>
      <c r="Q563" s="4"/>
      <c r="R563" s="4"/>
      <c r="S563" s="6"/>
      <c r="T563" s="11"/>
      <c r="U563" s="11"/>
    </row>
    <row r="564" spans="2:21" s="2" customFormat="1" x14ac:dyDescent="0.2">
      <c r="B564" s="11"/>
      <c r="C564" s="11"/>
      <c r="D564" s="11"/>
      <c r="E564" s="11"/>
      <c r="F564" s="11"/>
      <c r="H564" s="4"/>
      <c r="I564" s="4"/>
      <c r="J564" s="4"/>
      <c r="K564" s="4"/>
      <c r="L564" s="4"/>
      <c r="M564" s="4"/>
      <c r="N564" s="4"/>
      <c r="O564" s="5"/>
      <c r="P564" s="4"/>
      <c r="Q564" s="4"/>
      <c r="R564" s="4"/>
      <c r="S564" s="6"/>
      <c r="T564" s="11"/>
      <c r="U564" s="11"/>
    </row>
    <row r="565" spans="2:21" s="2" customFormat="1" x14ac:dyDescent="0.2">
      <c r="B565" s="11"/>
      <c r="C565" s="11"/>
      <c r="D565" s="11"/>
      <c r="E565" s="11"/>
      <c r="F565" s="11"/>
      <c r="H565" s="4"/>
      <c r="I565" s="4"/>
      <c r="J565" s="4"/>
      <c r="K565" s="4"/>
      <c r="L565" s="4"/>
      <c r="M565" s="4"/>
      <c r="N565" s="4"/>
      <c r="O565" s="5"/>
      <c r="P565" s="4"/>
      <c r="Q565" s="4"/>
      <c r="R565" s="4"/>
      <c r="S565" s="6"/>
      <c r="T565" s="11"/>
      <c r="U565" s="11"/>
    </row>
    <row r="566" spans="2:21" s="2" customFormat="1" x14ac:dyDescent="0.2">
      <c r="B566" s="11"/>
      <c r="C566" s="11"/>
      <c r="D566" s="11"/>
      <c r="E566" s="11"/>
      <c r="F566" s="11"/>
      <c r="H566" s="4"/>
      <c r="I566" s="4"/>
      <c r="J566" s="4"/>
      <c r="K566" s="4"/>
      <c r="L566" s="4"/>
      <c r="M566" s="4"/>
      <c r="N566" s="4"/>
      <c r="O566" s="5"/>
      <c r="P566" s="4"/>
      <c r="Q566" s="4"/>
      <c r="R566" s="4"/>
      <c r="S566" s="6"/>
      <c r="T566" s="11"/>
      <c r="U566" s="11"/>
    </row>
    <row r="567" spans="2:21" s="2" customFormat="1" x14ac:dyDescent="0.2">
      <c r="B567" s="11"/>
      <c r="C567" s="11"/>
      <c r="D567" s="11"/>
      <c r="E567" s="11"/>
      <c r="F567" s="11"/>
      <c r="H567" s="4"/>
      <c r="I567" s="4"/>
      <c r="J567" s="4"/>
      <c r="K567" s="4"/>
      <c r="L567" s="4"/>
      <c r="M567" s="4"/>
      <c r="N567" s="4"/>
      <c r="O567" s="5"/>
      <c r="P567" s="4"/>
      <c r="Q567" s="4"/>
      <c r="R567" s="4"/>
      <c r="S567" s="6"/>
      <c r="T567" s="11"/>
      <c r="U567" s="11"/>
    </row>
    <row r="568" spans="2:21" s="2" customFormat="1" x14ac:dyDescent="0.2">
      <c r="B568" s="11"/>
      <c r="C568" s="11"/>
      <c r="D568" s="11"/>
      <c r="E568" s="11"/>
      <c r="F568" s="11"/>
      <c r="H568" s="4"/>
      <c r="I568" s="4"/>
      <c r="J568" s="4"/>
      <c r="K568" s="4"/>
      <c r="L568" s="4"/>
      <c r="M568" s="4"/>
      <c r="N568" s="4"/>
      <c r="O568" s="5"/>
      <c r="P568" s="4"/>
      <c r="Q568" s="4"/>
      <c r="R568" s="4"/>
      <c r="S568" s="6"/>
      <c r="T568" s="11"/>
      <c r="U568" s="11"/>
    </row>
    <row r="569" spans="2:21" s="2" customFormat="1" x14ac:dyDescent="0.2">
      <c r="B569" s="11"/>
      <c r="C569" s="11"/>
      <c r="D569" s="11"/>
      <c r="E569" s="11"/>
      <c r="F569" s="11"/>
      <c r="H569" s="4"/>
      <c r="I569" s="4"/>
      <c r="J569" s="4"/>
      <c r="K569" s="4"/>
      <c r="L569" s="4"/>
      <c r="M569" s="4"/>
      <c r="N569" s="4"/>
      <c r="O569" s="5"/>
      <c r="P569" s="4"/>
      <c r="Q569" s="4"/>
      <c r="R569" s="4"/>
      <c r="S569" s="6"/>
      <c r="T569" s="11"/>
      <c r="U569" s="11"/>
    </row>
    <row r="570" spans="2:21" s="2" customFormat="1" x14ac:dyDescent="0.2">
      <c r="B570" s="11"/>
      <c r="C570" s="11"/>
      <c r="D570" s="11"/>
      <c r="E570" s="11"/>
      <c r="F570" s="11"/>
      <c r="H570" s="4"/>
      <c r="I570" s="4"/>
      <c r="J570" s="4"/>
      <c r="K570" s="4"/>
      <c r="L570" s="4"/>
      <c r="M570" s="4"/>
      <c r="N570" s="4"/>
      <c r="O570" s="5"/>
      <c r="P570" s="4"/>
      <c r="Q570" s="4"/>
      <c r="R570" s="4"/>
      <c r="S570" s="6"/>
      <c r="T570" s="11"/>
      <c r="U570" s="11"/>
    </row>
    <row r="571" spans="2:21" s="2" customFormat="1" x14ac:dyDescent="0.2">
      <c r="B571" s="11"/>
      <c r="C571" s="11"/>
      <c r="D571" s="11"/>
      <c r="E571" s="11"/>
      <c r="F571" s="11"/>
      <c r="H571" s="4"/>
      <c r="I571" s="4"/>
      <c r="J571" s="4"/>
      <c r="K571" s="4"/>
      <c r="L571" s="4"/>
      <c r="M571" s="4"/>
      <c r="N571" s="4"/>
      <c r="O571" s="5"/>
      <c r="P571" s="4"/>
      <c r="Q571" s="4"/>
      <c r="R571" s="4"/>
      <c r="S571" s="6"/>
      <c r="T571" s="11"/>
      <c r="U571" s="11"/>
    </row>
    <row r="572" spans="2:21" s="2" customFormat="1" x14ac:dyDescent="0.2">
      <c r="B572" s="11"/>
      <c r="C572" s="11"/>
      <c r="D572" s="11"/>
      <c r="E572" s="11"/>
      <c r="F572" s="11"/>
      <c r="H572" s="4"/>
      <c r="I572" s="4"/>
      <c r="J572" s="4"/>
      <c r="K572" s="4"/>
      <c r="L572" s="4"/>
      <c r="M572" s="4"/>
      <c r="N572" s="4"/>
      <c r="O572" s="5"/>
      <c r="P572" s="4"/>
      <c r="Q572" s="4"/>
      <c r="R572" s="4"/>
      <c r="S572" s="6"/>
      <c r="T572" s="11"/>
      <c r="U572" s="11"/>
    </row>
    <row r="573" spans="2:21" s="2" customFormat="1" x14ac:dyDescent="0.2">
      <c r="B573" s="11"/>
      <c r="C573" s="11"/>
      <c r="D573" s="11"/>
      <c r="E573" s="11"/>
      <c r="F573" s="11"/>
      <c r="H573" s="4"/>
      <c r="I573" s="4"/>
      <c r="J573" s="4"/>
      <c r="K573" s="4"/>
      <c r="L573" s="4"/>
      <c r="M573" s="4"/>
      <c r="N573" s="4"/>
      <c r="O573" s="5"/>
      <c r="P573" s="4"/>
      <c r="Q573" s="4"/>
      <c r="R573" s="4"/>
      <c r="S573" s="6"/>
      <c r="T573" s="11"/>
      <c r="U573" s="11"/>
    </row>
    <row r="574" spans="2:21" s="2" customFormat="1" x14ac:dyDescent="0.2">
      <c r="B574" s="11"/>
      <c r="C574" s="11"/>
      <c r="D574" s="11"/>
      <c r="E574" s="11"/>
      <c r="F574" s="11"/>
      <c r="H574" s="4"/>
      <c r="I574" s="4"/>
      <c r="J574" s="4"/>
      <c r="K574" s="4"/>
      <c r="L574" s="4"/>
      <c r="M574" s="4"/>
      <c r="N574" s="4"/>
      <c r="O574" s="5"/>
      <c r="P574" s="4"/>
      <c r="Q574" s="4"/>
      <c r="R574" s="4"/>
      <c r="S574" s="6"/>
      <c r="T574" s="11"/>
      <c r="U574" s="11"/>
    </row>
    <row r="575" spans="2:21" s="2" customFormat="1" x14ac:dyDescent="0.2">
      <c r="B575" s="11"/>
      <c r="C575" s="11"/>
      <c r="D575" s="11"/>
      <c r="E575" s="11"/>
      <c r="F575" s="11"/>
      <c r="H575" s="4"/>
      <c r="I575" s="4"/>
      <c r="J575" s="4"/>
      <c r="K575" s="4"/>
      <c r="L575" s="4"/>
      <c r="M575" s="4"/>
      <c r="N575" s="4"/>
      <c r="O575" s="5"/>
      <c r="P575" s="4"/>
      <c r="Q575" s="4"/>
      <c r="R575" s="4"/>
      <c r="S575" s="6"/>
      <c r="T575" s="11"/>
      <c r="U575" s="11"/>
    </row>
    <row r="576" spans="2:21" s="2" customFormat="1" x14ac:dyDescent="0.2">
      <c r="B576" s="11"/>
      <c r="C576" s="11"/>
      <c r="D576" s="11"/>
      <c r="E576" s="11"/>
      <c r="F576" s="11"/>
      <c r="H576" s="4"/>
      <c r="I576" s="4"/>
      <c r="J576" s="4"/>
      <c r="K576" s="4"/>
      <c r="L576" s="4"/>
      <c r="M576" s="4"/>
      <c r="N576" s="4"/>
      <c r="O576" s="5"/>
      <c r="P576" s="4"/>
      <c r="Q576" s="4"/>
      <c r="R576" s="4"/>
      <c r="S576" s="6"/>
      <c r="T576" s="11"/>
      <c r="U576" s="11"/>
    </row>
    <row r="577" spans="2:21" s="2" customFormat="1" x14ac:dyDescent="0.2">
      <c r="B577" s="11"/>
      <c r="C577" s="11"/>
      <c r="D577" s="11"/>
      <c r="E577" s="11"/>
      <c r="F577" s="11"/>
      <c r="H577" s="4"/>
      <c r="I577" s="4"/>
      <c r="J577" s="4"/>
      <c r="K577" s="4"/>
      <c r="L577" s="4"/>
      <c r="M577" s="4"/>
      <c r="N577" s="4"/>
      <c r="O577" s="5"/>
      <c r="P577" s="4"/>
      <c r="Q577" s="4"/>
      <c r="R577" s="4"/>
      <c r="S577" s="6"/>
      <c r="T577" s="11"/>
      <c r="U577" s="11"/>
    </row>
    <row r="578" spans="2:21" s="2" customFormat="1" x14ac:dyDescent="0.2">
      <c r="B578" s="11"/>
      <c r="C578" s="11"/>
      <c r="D578" s="11"/>
      <c r="E578" s="11"/>
      <c r="F578" s="11"/>
      <c r="H578" s="4"/>
      <c r="I578" s="4"/>
      <c r="J578" s="4"/>
      <c r="K578" s="4"/>
      <c r="L578" s="4"/>
      <c r="M578" s="4"/>
      <c r="N578" s="4"/>
      <c r="O578" s="5"/>
      <c r="P578" s="4"/>
      <c r="Q578" s="4"/>
      <c r="R578" s="4"/>
      <c r="S578" s="6"/>
      <c r="T578" s="11"/>
      <c r="U578" s="11"/>
    </row>
    <row r="579" spans="2:21" s="2" customFormat="1" x14ac:dyDescent="0.2">
      <c r="B579" s="11"/>
      <c r="C579" s="11"/>
      <c r="D579" s="11"/>
      <c r="E579" s="11"/>
      <c r="F579" s="11"/>
      <c r="H579" s="4"/>
      <c r="I579" s="4"/>
      <c r="J579" s="4"/>
      <c r="K579" s="4"/>
      <c r="L579" s="4"/>
      <c r="M579" s="4"/>
      <c r="N579" s="4"/>
      <c r="O579" s="5"/>
      <c r="P579" s="4"/>
      <c r="Q579" s="4"/>
      <c r="R579" s="4"/>
      <c r="S579" s="6"/>
      <c r="T579" s="11"/>
      <c r="U579" s="11"/>
    </row>
    <row r="580" spans="2:21" s="2" customFormat="1" x14ac:dyDescent="0.2">
      <c r="B580" s="11"/>
      <c r="C580" s="11"/>
      <c r="D580" s="11"/>
      <c r="E580" s="11"/>
      <c r="F580" s="11"/>
      <c r="H580" s="4"/>
      <c r="I580" s="4"/>
      <c r="J580" s="4"/>
      <c r="K580" s="4"/>
      <c r="L580" s="4"/>
      <c r="M580" s="4"/>
      <c r="N580" s="4"/>
      <c r="O580" s="5"/>
      <c r="P580" s="4"/>
      <c r="Q580" s="4"/>
      <c r="R580" s="4"/>
      <c r="S580" s="6"/>
      <c r="T580" s="11"/>
      <c r="U580" s="11"/>
    </row>
    <row r="581" spans="2:21" s="2" customFormat="1" x14ac:dyDescent="0.2">
      <c r="B581" s="11"/>
      <c r="C581" s="11"/>
      <c r="D581" s="11"/>
      <c r="E581" s="11"/>
      <c r="F581" s="11"/>
      <c r="H581" s="4"/>
      <c r="I581" s="4"/>
      <c r="J581" s="4"/>
      <c r="K581" s="4"/>
      <c r="L581" s="4"/>
      <c r="M581" s="4"/>
      <c r="N581" s="4"/>
      <c r="O581" s="5"/>
      <c r="P581" s="4"/>
      <c r="Q581" s="4"/>
      <c r="R581" s="4"/>
      <c r="S581" s="6"/>
      <c r="T581" s="11"/>
      <c r="U581" s="11"/>
    </row>
    <row r="582" spans="2:21" s="2" customFormat="1" x14ac:dyDescent="0.2">
      <c r="B582" s="11"/>
      <c r="C582" s="11"/>
      <c r="D582" s="11"/>
      <c r="E582" s="11"/>
      <c r="F582" s="11"/>
      <c r="H582" s="4"/>
      <c r="I582" s="4"/>
      <c r="J582" s="4"/>
      <c r="K582" s="4"/>
      <c r="L582" s="4"/>
      <c r="M582" s="4"/>
      <c r="N582" s="4"/>
      <c r="O582" s="5"/>
      <c r="P582" s="4"/>
      <c r="Q582" s="4"/>
      <c r="R582" s="4"/>
      <c r="S582" s="6"/>
      <c r="T582" s="11"/>
      <c r="U582" s="11"/>
    </row>
    <row r="583" spans="2:21" s="2" customFormat="1" x14ac:dyDescent="0.2">
      <c r="B583" s="11"/>
      <c r="C583" s="11"/>
      <c r="D583" s="11"/>
      <c r="E583" s="11"/>
      <c r="F583" s="11"/>
      <c r="H583" s="4"/>
      <c r="I583" s="4"/>
      <c r="J583" s="4"/>
      <c r="K583" s="4"/>
      <c r="L583" s="4"/>
      <c r="M583" s="4"/>
      <c r="N583" s="4"/>
      <c r="O583" s="5"/>
      <c r="P583" s="4"/>
      <c r="Q583" s="4"/>
      <c r="R583" s="4"/>
      <c r="S583" s="6"/>
      <c r="T583" s="11"/>
      <c r="U583" s="11"/>
    </row>
    <row r="584" spans="2:21" s="2" customFormat="1" x14ac:dyDescent="0.2">
      <c r="B584" s="11"/>
      <c r="C584" s="11"/>
      <c r="D584" s="11"/>
      <c r="E584" s="11"/>
      <c r="F584" s="11"/>
      <c r="H584" s="4"/>
      <c r="I584" s="4"/>
      <c r="J584" s="4"/>
      <c r="K584" s="4"/>
      <c r="L584" s="4"/>
      <c r="M584" s="4"/>
      <c r="N584" s="4"/>
      <c r="O584" s="5"/>
      <c r="P584" s="4"/>
      <c r="Q584" s="4"/>
      <c r="R584" s="4"/>
      <c r="S584" s="6"/>
      <c r="T584" s="11"/>
      <c r="U584" s="11"/>
    </row>
    <row r="585" spans="2:21" s="2" customFormat="1" x14ac:dyDescent="0.2">
      <c r="B585" s="11"/>
      <c r="C585" s="11"/>
      <c r="D585" s="11"/>
      <c r="E585" s="11"/>
      <c r="F585" s="11"/>
      <c r="H585" s="4"/>
      <c r="I585" s="4"/>
      <c r="J585" s="4"/>
      <c r="K585" s="4"/>
      <c r="L585" s="4"/>
      <c r="M585" s="4"/>
      <c r="N585" s="4"/>
      <c r="O585" s="5"/>
      <c r="P585" s="4"/>
      <c r="Q585" s="4"/>
      <c r="R585" s="4"/>
      <c r="S585" s="6"/>
      <c r="T585" s="11"/>
      <c r="U585" s="11"/>
    </row>
    <row r="586" spans="2:21" s="2" customFormat="1" x14ac:dyDescent="0.2">
      <c r="B586" s="11"/>
      <c r="C586" s="11"/>
      <c r="D586" s="11"/>
      <c r="E586" s="11"/>
      <c r="F586" s="11"/>
      <c r="H586" s="4"/>
      <c r="I586" s="4"/>
      <c r="J586" s="4"/>
      <c r="K586" s="4"/>
      <c r="L586" s="4"/>
      <c r="M586" s="4"/>
      <c r="N586" s="4"/>
      <c r="O586" s="5"/>
      <c r="P586" s="4"/>
      <c r="Q586" s="4"/>
      <c r="R586" s="4"/>
      <c r="S586" s="6"/>
      <c r="T586" s="11"/>
      <c r="U586" s="11"/>
    </row>
    <row r="587" spans="2:21" s="2" customFormat="1" x14ac:dyDescent="0.2">
      <c r="B587" s="11"/>
      <c r="C587" s="11"/>
      <c r="D587" s="11"/>
      <c r="E587" s="11"/>
      <c r="F587" s="11"/>
      <c r="H587" s="4"/>
      <c r="I587" s="4"/>
      <c r="J587" s="4"/>
      <c r="K587" s="4"/>
      <c r="L587" s="4"/>
      <c r="M587" s="4"/>
      <c r="N587" s="4"/>
      <c r="O587" s="5"/>
      <c r="P587" s="4"/>
      <c r="Q587" s="4"/>
      <c r="R587" s="4"/>
      <c r="S587" s="6"/>
      <c r="T587" s="11"/>
      <c r="U587" s="11"/>
    </row>
    <row r="588" spans="2:21" s="2" customFormat="1" x14ac:dyDescent="0.2">
      <c r="B588" s="11"/>
      <c r="C588" s="11"/>
      <c r="D588" s="11"/>
      <c r="E588" s="11"/>
      <c r="F588" s="11"/>
      <c r="H588" s="4"/>
      <c r="I588" s="4"/>
      <c r="J588" s="4"/>
      <c r="K588" s="4"/>
      <c r="L588" s="4"/>
      <c r="M588" s="4"/>
      <c r="N588" s="4"/>
      <c r="O588" s="5"/>
      <c r="P588" s="4"/>
      <c r="Q588" s="4"/>
      <c r="R588" s="4"/>
      <c r="S588" s="6"/>
      <c r="T588" s="11"/>
      <c r="U588" s="11"/>
    </row>
    <row r="589" spans="2:21" s="2" customFormat="1" x14ac:dyDescent="0.2">
      <c r="B589" s="11"/>
      <c r="C589" s="11"/>
      <c r="D589" s="11"/>
      <c r="E589" s="11"/>
      <c r="F589" s="11"/>
      <c r="H589" s="4"/>
      <c r="I589" s="4"/>
      <c r="J589" s="4"/>
      <c r="K589" s="4"/>
      <c r="L589" s="4"/>
      <c r="M589" s="4"/>
      <c r="N589" s="4"/>
      <c r="O589" s="5"/>
      <c r="P589" s="4"/>
      <c r="Q589" s="4"/>
      <c r="R589" s="4"/>
      <c r="S589" s="6"/>
      <c r="T589" s="11"/>
      <c r="U589" s="11"/>
    </row>
    <row r="590" spans="2:21" s="2" customFormat="1" x14ac:dyDescent="0.2">
      <c r="B590" s="11"/>
      <c r="C590" s="11"/>
      <c r="D590" s="11"/>
      <c r="E590" s="11"/>
      <c r="F590" s="11"/>
      <c r="H590" s="4"/>
      <c r="I590" s="4"/>
      <c r="J590" s="4"/>
      <c r="K590" s="4"/>
      <c r="L590" s="4"/>
      <c r="M590" s="4"/>
      <c r="N590" s="4"/>
      <c r="O590" s="5"/>
      <c r="P590" s="4"/>
      <c r="Q590" s="4"/>
      <c r="R590" s="4"/>
      <c r="S590" s="6"/>
      <c r="T590" s="11"/>
      <c r="U590" s="11"/>
    </row>
    <row r="591" spans="2:21" s="2" customFormat="1" x14ac:dyDescent="0.2">
      <c r="B591" s="11"/>
      <c r="C591" s="11"/>
      <c r="D591" s="11"/>
      <c r="E591" s="11"/>
      <c r="F591" s="11"/>
      <c r="H591" s="4"/>
      <c r="I591" s="4"/>
      <c r="J591" s="4"/>
      <c r="K591" s="4"/>
      <c r="L591" s="4"/>
      <c r="M591" s="4"/>
      <c r="N591" s="4"/>
      <c r="O591" s="5"/>
      <c r="P591" s="4"/>
      <c r="Q591" s="4"/>
      <c r="R591" s="4"/>
      <c r="S591" s="6"/>
      <c r="T591" s="11"/>
      <c r="U591" s="11"/>
    </row>
    <row r="592" spans="2:21" s="2" customFormat="1" x14ac:dyDescent="0.2">
      <c r="B592" s="11"/>
      <c r="C592" s="11"/>
      <c r="D592" s="11"/>
      <c r="E592" s="11"/>
      <c r="F592" s="11"/>
      <c r="H592" s="4"/>
      <c r="I592" s="4"/>
      <c r="J592" s="4"/>
      <c r="K592" s="4"/>
      <c r="L592" s="4"/>
      <c r="M592" s="4"/>
      <c r="N592" s="4"/>
      <c r="O592" s="5"/>
      <c r="P592" s="4"/>
      <c r="Q592" s="4"/>
      <c r="R592" s="4"/>
      <c r="S592" s="6"/>
      <c r="T592" s="11"/>
      <c r="U592" s="11"/>
    </row>
    <row r="593" spans="2:21" s="2" customFormat="1" x14ac:dyDescent="0.2">
      <c r="B593" s="11"/>
      <c r="C593" s="11"/>
      <c r="D593" s="11"/>
      <c r="E593" s="11"/>
      <c r="F593" s="11"/>
      <c r="H593" s="4"/>
      <c r="I593" s="4"/>
      <c r="J593" s="4"/>
      <c r="K593" s="4"/>
      <c r="L593" s="4"/>
      <c r="M593" s="4"/>
      <c r="N593" s="4"/>
      <c r="O593" s="5"/>
      <c r="P593" s="4"/>
      <c r="Q593" s="4"/>
      <c r="R593" s="4"/>
      <c r="S593" s="6"/>
      <c r="T593" s="11"/>
      <c r="U593" s="11"/>
    </row>
    <row r="594" spans="2:21" s="2" customFormat="1" x14ac:dyDescent="0.2">
      <c r="B594" s="11"/>
      <c r="C594" s="11"/>
      <c r="D594" s="11"/>
      <c r="E594" s="11"/>
      <c r="F594" s="11"/>
      <c r="H594" s="4"/>
      <c r="I594" s="4"/>
      <c r="J594" s="4"/>
      <c r="K594" s="4"/>
      <c r="L594" s="4"/>
      <c r="M594" s="4"/>
      <c r="N594" s="4"/>
      <c r="O594" s="5"/>
      <c r="P594" s="4"/>
      <c r="Q594" s="4"/>
      <c r="R594" s="4"/>
      <c r="S594" s="6"/>
      <c r="T594" s="11"/>
      <c r="U594" s="11"/>
    </row>
    <row r="595" spans="2:21" s="2" customFormat="1" x14ac:dyDescent="0.2">
      <c r="B595" s="11"/>
      <c r="C595" s="11"/>
      <c r="D595" s="11"/>
      <c r="E595" s="11"/>
      <c r="F595" s="11"/>
      <c r="H595" s="4"/>
      <c r="I595" s="4"/>
      <c r="J595" s="4"/>
      <c r="K595" s="4"/>
      <c r="L595" s="4"/>
      <c r="M595" s="4"/>
      <c r="N595" s="4"/>
      <c r="O595" s="5"/>
      <c r="P595" s="4"/>
      <c r="Q595" s="4"/>
      <c r="R595" s="4"/>
      <c r="S595" s="6"/>
      <c r="T595" s="11"/>
      <c r="U595" s="11"/>
    </row>
    <row r="596" spans="2:21" s="2" customFormat="1" x14ac:dyDescent="0.2">
      <c r="B596" s="11"/>
      <c r="C596" s="11"/>
      <c r="D596" s="11"/>
      <c r="E596" s="11"/>
      <c r="F596" s="11"/>
      <c r="H596" s="4"/>
      <c r="I596" s="4"/>
      <c r="J596" s="4"/>
      <c r="K596" s="4"/>
      <c r="L596" s="4"/>
      <c r="M596" s="4"/>
      <c r="N596" s="4"/>
      <c r="O596" s="5"/>
      <c r="P596" s="4"/>
      <c r="Q596" s="4"/>
      <c r="R596" s="4"/>
      <c r="S596" s="6"/>
      <c r="T596" s="11"/>
      <c r="U596" s="11"/>
    </row>
    <row r="597" spans="2:21" s="2" customFormat="1" x14ac:dyDescent="0.2">
      <c r="B597" s="11"/>
      <c r="C597" s="11"/>
      <c r="D597" s="11"/>
      <c r="E597" s="11"/>
      <c r="F597" s="11"/>
      <c r="H597" s="4"/>
      <c r="I597" s="4"/>
      <c r="J597" s="4"/>
      <c r="K597" s="4"/>
      <c r="L597" s="4"/>
      <c r="M597" s="4"/>
      <c r="N597" s="4"/>
      <c r="O597" s="5"/>
      <c r="P597" s="4"/>
      <c r="Q597" s="4"/>
      <c r="R597" s="4"/>
      <c r="S597" s="6"/>
      <c r="T597" s="11"/>
      <c r="U597" s="11"/>
    </row>
    <row r="598" spans="2:21" s="2" customFormat="1" x14ac:dyDescent="0.2">
      <c r="B598" s="11"/>
      <c r="C598" s="11"/>
      <c r="D598" s="11"/>
      <c r="E598" s="11"/>
      <c r="F598" s="11"/>
      <c r="H598" s="4"/>
      <c r="I598" s="4"/>
      <c r="J598" s="4"/>
      <c r="K598" s="4"/>
      <c r="L598" s="4"/>
      <c r="M598" s="4"/>
      <c r="N598" s="4"/>
      <c r="O598" s="5"/>
      <c r="P598" s="4"/>
      <c r="Q598" s="4"/>
      <c r="R598" s="4"/>
      <c r="S598" s="6"/>
      <c r="T598" s="11"/>
      <c r="U598" s="11"/>
    </row>
    <row r="599" spans="2:21" s="2" customFormat="1" x14ac:dyDescent="0.2">
      <c r="B599" s="11"/>
      <c r="C599" s="11"/>
      <c r="D599" s="11"/>
      <c r="E599" s="11"/>
      <c r="F599" s="11"/>
      <c r="H599" s="4"/>
      <c r="I599" s="4"/>
      <c r="J599" s="4"/>
      <c r="K599" s="4"/>
      <c r="L599" s="4"/>
      <c r="M599" s="4"/>
      <c r="N599" s="4"/>
      <c r="O599" s="5"/>
      <c r="P599" s="4"/>
      <c r="Q599" s="4"/>
      <c r="R599" s="4"/>
      <c r="S599" s="6"/>
      <c r="T599" s="11"/>
      <c r="U599" s="11"/>
    </row>
    <row r="600" spans="2:21" s="2" customFormat="1" x14ac:dyDescent="0.2">
      <c r="B600" s="11"/>
      <c r="C600" s="11"/>
      <c r="D600" s="11"/>
      <c r="E600" s="11"/>
      <c r="F600" s="11"/>
      <c r="H600" s="4"/>
      <c r="I600" s="4"/>
      <c r="J600" s="4"/>
      <c r="K600" s="4"/>
      <c r="L600" s="4"/>
      <c r="M600" s="4"/>
      <c r="N600" s="4"/>
      <c r="O600" s="5"/>
      <c r="P600" s="4"/>
      <c r="Q600" s="4"/>
      <c r="R600" s="4"/>
      <c r="S600" s="6"/>
      <c r="T600" s="11"/>
      <c r="U600" s="11"/>
    </row>
    <row r="601" spans="2:21" s="2" customFormat="1" x14ac:dyDescent="0.2">
      <c r="B601" s="11"/>
      <c r="C601" s="11"/>
      <c r="D601" s="11"/>
      <c r="E601" s="11"/>
      <c r="F601" s="11"/>
      <c r="H601" s="4"/>
      <c r="I601" s="4"/>
      <c r="J601" s="4"/>
      <c r="K601" s="4"/>
      <c r="L601" s="4"/>
      <c r="M601" s="4"/>
      <c r="N601" s="4"/>
      <c r="O601" s="5"/>
      <c r="P601" s="4"/>
      <c r="Q601" s="4"/>
      <c r="R601" s="4"/>
      <c r="S601" s="6"/>
      <c r="T601" s="11"/>
      <c r="U601" s="11"/>
    </row>
    <row r="602" spans="2:21" s="2" customFormat="1" x14ac:dyDescent="0.2">
      <c r="B602" s="11"/>
      <c r="C602" s="11"/>
      <c r="D602" s="11"/>
      <c r="E602" s="11"/>
      <c r="F602" s="11"/>
      <c r="H602" s="4"/>
      <c r="I602" s="4"/>
      <c r="J602" s="4"/>
      <c r="K602" s="4"/>
      <c r="L602" s="4"/>
      <c r="M602" s="4"/>
      <c r="N602" s="4"/>
      <c r="O602" s="5"/>
      <c r="P602" s="4"/>
      <c r="Q602" s="4"/>
      <c r="R602" s="4"/>
      <c r="S602" s="6"/>
      <c r="T602" s="11"/>
      <c r="U602" s="11"/>
    </row>
    <row r="603" spans="2:21" s="2" customFormat="1" x14ac:dyDescent="0.2">
      <c r="B603" s="11"/>
      <c r="C603" s="11"/>
      <c r="D603" s="11"/>
      <c r="E603" s="11"/>
      <c r="F603" s="11"/>
      <c r="H603" s="4"/>
      <c r="I603" s="4"/>
      <c r="J603" s="4"/>
      <c r="K603" s="4"/>
      <c r="L603" s="4"/>
      <c r="M603" s="4"/>
      <c r="N603" s="4"/>
      <c r="O603" s="5"/>
      <c r="P603" s="4"/>
      <c r="Q603" s="4"/>
      <c r="R603" s="4"/>
      <c r="S603" s="6"/>
      <c r="T603" s="11"/>
      <c r="U603" s="11"/>
    </row>
    <row r="604" spans="2:21" s="2" customFormat="1" x14ac:dyDescent="0.2">
      <c r="B604" s="11"/>
      <c r="C604" s="11"/>
      <c r="D604" s="11"/>
      <c r="E604" s="11"/>
      <c r="F604" s="11"/>
      <c r="H604" s="4"/>
      <c r="I604" s="4"/>
      <c r="J604" s="4"/>
      <c r="K604" s="4"/>
      <c r="L604" s="4"/>
      <c r="M604" s="4"/>
      <c r="N604" s="4"/>
      <c r="O604" s="5"/>
      <c r="P604" s="4"/>
      <c r="Q604" s="4"/>
      <c r="R604" s="4"/>
      <c r="S604" s="6"/>
      <c r="T604" s="11"/>
      <c r="U604" s="11"/>
    </row>
    <row r="605" spans="2:21" s="2" customFormat="1" x14ac:dyDescent="0.2">
      <c r="B605" s="11"/>
      <c r="C605" s="11"/>
      <c r="D605" s="11"/>
      <c r="E605" s="11"/>
      <c r="F605" s="11"/>
      <c r="H605" s="4"/>
      <c r="I605" s="4"/>
      <c r="J605" s="4"/>
      <c r="K605" s="4"/>
      <c r="L605" s="4"/>
      <c r="M605" s="4"/>
      <c r="N605" s="4"/>
      <c r="O605" s="5"/>
      <c r="P605" s="4"/>
      <c r="Q605" s="4"/>
      <c r="R605" s="4"/>
      <c r="S605" s="6"/>
      <c r="T605" s="11"/>
      <c r="U605" s="11"/>
    </row>
    <row r="606" spans="2:21" s="2" customFormat="1" x14ac:dyDescent="0.2">
      <c r="B606" s="11"/>
      <c r="C606" s="11"/>
      <c r="D606" s="11"/>
      <c r="E606" s="11"/>
      <c r="F606" s="11"/>
      <c r="H606" s="4"/>
      <c r="I606" s="4"/>
      <c r="J606" s="4"/>
      <c r="K606" s="4"/>
      <c r="L606" s="4"/>
      <c r="M606" s="4"/>
      <c r="N606" s="4"/>
      <c r="O606" s="5"/>
      <c r="P606" s="4"/>
      <c r="Q606" s="4"/>
      <c r="R606" s="4"/>
      <c r="S606" s="6"/>
      <c r="T606" s="11"/>
      <c r="U606" s="11"/>
    </row>
    <row r="607" spans="2:21" s="2" customFormat="1" x14ac:dyDescent="0.2">
      <c r="B607" s="11"/>
      <c r="C607" s="11"/>
      <c r="D607" s="11"/>
      <c r="E607" s="11"/>
      <c r="F607" s="11"/>
      <c r="H607" s="4"/>
      <c r="I607" s="4"/>
      <c r="J607" s="4"/>
      <c r="K607" s="4"/>
      <c r="L607" s="4"/>
      <c r="M607" s="4"/>
      <c r="N607" s="4"/>
      <c r="O607" s="5"/>
      <c r="P607" s="4"/>
      <c r="Q607" s="4"/>
      <c r="R607" s="4"/>
      <c r="S607" s="6"/>
      <c r="T607" s="11"/>
      <c r="U607" s="11"/>
    </row>
    <row r="608" spans="2:21" s="2" customFormat="1" x14ac:dyDescent="0.2">
      <c r="B608" s="11"/>
      <c r="C608" s="11"/>
      <c r="D608" s="11"/>
      <c r="E608" s="11"/>
      <c r="F608" s="11"/>
      <c r="H608" s="4"/>
      <c r="I608" s="4"/>
      <c r="J608" s="4"/>
      <c r="K608" s="4"/>
      <c r="L608" s="4"/>
      <c r="M608" s="4"/>
      <c r="N608" s="4"/>
      <c r="O608" s="5"/>
      <c r="P608" s="4"/>
      <c r="Q608" s="4"/>
      <c r="R608" s="4"/>
      <c r="S608" s="6"/>
      <c r="T608" s="11"/>
      <c r="U608" s="11"/>
    </row>
    <row r="609" spans="2:21" s="2" customFormat="1" x14ac:dyDescent="0.2">
      <c r="B609" s="11"/>
      <c r="C609" s="11"/>
      <c r="D609" s="11"/>
      <c r="E609" s="11"/>
      <c r="F609" s="11"/>
      <c r="H609" s="4"/>
      <c r="I609" s="4"/>
      <c r="J609" s="4"/>
      <c r="K609" s="4"/>
      <c r="L609" s="4"/>
      <c r="M609" s="4"/>
      <c r="N609" s="4"/>
      <c r="O609" s="5"/>
      <c r="P609" s="4"/>
      <c r="Q609" s="4"/>
      <c r="R609" s="4"/>
      <c r="S609" s="6"/>
      <c r="T609" s="11"/>
      <c r="U609" s="11"/>
    </row>
    <row r="610" spans="2:21" s="2" customFormat="1" x14ac:dyDescent="0.2">
      <c r="B610" s="11"/>
      <c r="C610" s="11"/>
      <c r="D610" s="11"/>
      <c r="E610" s="11"/>
      <c r="F610" s="11"/>
      <c r="H610" s="4"/>
      <c r="I610" s="4"/>
      <c r="J610" s="4"/>
      <c r="K610" s="4"/>
      <c r="L610" s="4"/>
      <c r="M610" s="4"/>
      <c r="N610" s="4"/>
      <c r="O610" s="5"/>
      <c r="P610" s="4"/>
      <c r="Q610" s="4"/>
      <c r="R610" s="4"/>
      <c r="S610" s="6"/>
      <c r="T610" s="11"/>
      <c r="U610" s="11"/>
    </row>
    <row r="611" spans="2:21" s="2" customFormat="1" x14ac:dyDescent="0.2">
      <c r="B611" s="11"/>
      <c r="C611" s="11"/>
      <c r="D611" s="11"/>
      <c r="E611" s="11"/>
      <c r="F611" s="11"/>
      <c r="H611" s="4"/>
      <c r="I611" s="4"/>
      <c r="J611" s="4"/>
      <c r="K611" s="4"/>
      <c r="L611" s="4"/>
      <c r="M611" s="4"/>
      <c r="N611" s="4"/>
      <c r="O611" s="5"/>
      <c r="P611" s="4"/>
      <c r="Q611" s="4"/>
      <c r="R611" s="4"/>
      <c r="S611" s="6"/>
      <c r="T611" s="11"/>
      <c r="U611" s="11"/>
    </row>
    <row r="612" spans="2:21" s="2" customFormat="1" x14ac:dyDescent="0.2">
      <c r="B612" s="11"/>
      <c r="C612" s="11"/>
      <c r="D612" s="11"/>
      <c r="E612" s="11"/>
      <c r="F612" s="11"/>
      <c r="H612" s="4"/>
      <c r="I612" s="4"/>
      <c r="J612" s="4"/>
      <c r="K612" s="4"/>
      <c r="L612" s="4"/>
      <c r="M612" s="4"/>
      <c r="N612" s="4"/>
      <c r="O612" s="5"/>
      <c r="P612" s="4"/>
      <c r="Q612" s="4"/>
      <c r="R612" s="4"/>
      <c r="S612" s="6"/>
      <c r="T612" s="11"/>
      <c r="U612" s="11"/>
    </row>
    <row r="613" spans="2:21" s="2" customFormat="1" x14ac:dyDescent="0.2">
      <c r="B613" s="11"/>
      <c r="C613" s="11"/>
      <c r="D613" s="11"/>
      <c r="E613" s="11"/>
      <c r="F613" s="11"/>
      <c r="H613" s="4"/>
      <c r="I613" s="4"/>
      <c r="J613" s="4"/>
      <c r="K613" s="4"/>
      <c r="L613" s="4"/>
      <c r="M613" s="4"/>
      <c r="N613" s="4"/>
      <c r="O613" s="5"/>
      <c r="P613" s="4"/>
      <c r="Q613" s="4"/>
      <c r="R613" s="4"/>
      <c r="S613" s="6"/>
      <c r="T613" s="11"/>
      <c r="U613" s="11"/>
    </row>
    <row r="614" spans="2:21" s="2" customFormat="1" x14ac:dyDescent="0.2">
      <c r="B614" s="11"/>
      <c r="C614" s="11"/>
      <c r="D614" s="11"/>
      <c r="E614" s="11"/>
      <c r="F614" s="11"/>
      <c r="H614" s="4"/>
      <c r="I614" s="4"/>
      <c r="J614" s="4"/>
      <c r="K614" s="4"/>
      <c r="L614" s="4"/>
      <c r="M614" s="4"/>
      <c r="N614" s="4"/>
      <c r="O614" s="5"/>
      <c r="P614" s="4"/>
      <c r="Q614" s="4"/>
      <c r="R614" s="4"/>
      <c r="S614" s="6"/>
      <c r="T614" s="11"/>
      <c r="U614" s="11"/>
    </row>
    <row r="615" spans="2:21" s="2" customFormat="1" x14ac:dyDescent="0.2">
      <c r="B615" s="11"/>
      <c r="C615" s="11"/>
      <c r="D615" s="11"/>
      <c r="E615" s="11"/>
      <c r="F615" s="11"/>
      <c r="H615" s="4"/>
      <c r="I615" s="4"/>
      <c r="J615" s="4"/>
      <c r="K615" s="4"/>
      <c r="L615" s="4"/>
      <c r="M615" s="4"/>
      <c r="N615" s="4"/>
      <c r="O615" s="5"/>
      <c r="P615" s="4"/>
      <c r="Q615" s="4"/>
      <c r="R615" s="4"/>
      <c r="S615" s="6"/>
      <c r="T615" s="11"/>
      <c r="U615" s="11"/>
    </row>
    <row r="616" spans="2:21" s="2" customFormat="1" x14ac:dyDescent="0.2">
      <c r="B616" s="11"/>
      <c r="C616" s="11"/>
      <c r="D616" s="11"/>
      <c r="E616" s="11"/>
      <c r="F616" s="11"/>
      <c r="H616" s="4"/>
      <c r="I616" s="4"/>
      <c r="J616" s="4"/>
      <c r="K616" s="4"/>
      <c r="L616" s="4"/>
      <c r="M616" s="4"/>
      <c r="N616" s="4"/>
      <c r="O616" s="5"/>
      <c r="P616" s="4"/>
      <c r="Q616" s="4"/>
      <c r="R616" s="4"/>
      <c r="S616" s="6"/>
      <c r="T616" s="11"/>
      <c r="U616" s="11"/>
    </row>
    <row r="617" spans="2:21" s="2" customFormat="1" x14ac:dyDescent="0.2">
      <c r="B617" s="11"/>
      <c r="C617" s="11"/>
      <c r="D617" s="11"/>
      <c r="E617" s="11"/>
      <c r="F617" s="11"/>
      <c r="H617" s="4"/>
      <c r="I617" s="4"/>
      <c r="J617" s="4"/>
      <c r="K617" s="4"/>
      <c r="L617" s="4"/>
      <c r="M617" s="4"/>
      <c r="N617" s="4"/>
      <c r="O617" s="5"/>
      <c r="P617" s="4"/>
      <c r="Q617" s="4"/>
      <c r="R617" s="4"/>
      <c r="S617" s="6"/>
      <c r="T617" s="11"/>
      <c r="U617" s="11"/>
    </row>
    <row r="618" spans="2:21" s="2" customFormat="1" x14ac:dyDescent="0.2">
      <c r="B618" s="11"/>
      <c r="C618" s="11"/>
      <c r="D618" s="11"/>
      <c r="E618" s="11"/>
      <c r="F618" s="11"/>
      <c r="H618" s="4"/>
      <c r="I618" s="4"/>
      <c r="J618" s="4"/>
      <c r="K618" s="4"/>
      <c r="L618" s="4"/>
      <c r="M618" s="4"/>
      <c r="N618" s="4"/>
      <c r="O618" s="5"/>
      <c r="P618" s="4"/>
      <c r="Q618" s="4"/>
      <c r="R618" s="4"/>
      <c r="S618" s="6"/>
      <c r="T618" s="11"/>
      <c r="U618" s="11"/>
    </row>
    <row r="619" spans="2:21" s="2" customFormat="1" x14ac:dyDescent="0.2">
      <c r="B619" s="11"/>
      <c r="C619" s="11"/>
      <c r="D619" s="11"/>
      <c r="E619" s="11"/>
      <c r="F619" s="11"/>
      <c r="H619" s="4"/>
      <c r="I619" s="4"/>
      <c r="J619" s="4"/>
      <c r="K619" s="4"/>
      <c r="L619" s="4"/>
      <c r="M619" s="4"/>
      <c r="N619" s="4"/>
      <c r="O619" s="5"/>
      <c r="P619" s="4"/>
      <c r="Q619" s="4"/>
      <c r="R619" s="4"/>
      <c r="S619" s="6"/>
      <c r="T619" s="11"/>
      <c r="U619" s="11"/>
    </row>
    <row r="620" spans="2:21" s="2" customFormat="1" x14ac:dyDescent="0.2">
      <c r="B620" s="11"/>
      <c r="C620" s="11"/>
      <c r="D620" s="11"/>
      <c r="E620" s="11"/>
      <c r="F620" s="11"/>
      <c r="H620" s="4"/>
      <c r="I620" s="4"/>
      <c r="J620" s="4"/>
      <c r="K620" s="4"/>
      <c r="L620" s="4"/>
      <c r="M620" s="4"/>
      <c r="N620" s="4"/>
      <c r="O620" s="5"/>
      <c r="P620" s="4"/>
      <c r="Q620" s="4"/>
      <c r="R620" s="4"/>
      <c r="S620" s="6"/>
      <c r="T620" s="11"/>
      <c r="U620" s="11"/>
    </row>
    <row r="621" spans="2:21" s="2" customFormat="1" x14ac:dyDescent="0.2">
      <c r="B621" s="11"/>
      <c r="C621" s="11"/>
      <c r="D621" s="11"/>
      <c r="E621" s="11"/>
      <c r="F621" s="11"/>
      <c r="H621" s="4"/>
      <c r="I621" s="4"/>
      <c r="J621" s="4"/>
      <c r="K621" s="4"/>
      <c r="L621" s="4"/>
      <c r="M621" s="4"/>
      <c r="N621" s="4"/>
      <c r="O621" s="5"/>
      <c r="P621" s="4"/>
      <c r="Q621" s="4"/>
      <c r="R621" s="4"/>
      <c r="S621" s="6"/>
      <c r="T621" s="11"/>
      <c r="U621" s="11"/>
    </row>
    <row r="622" spans="2:21" s="2" customFormat="1" x14ac:dyDescent="0.2">
      <c r="B622" s="11"/>
      <c r="C622" s="11"/>
      <c r="D622" s="11"/>
      <c r="E622" s="11"/>
      <c r="F622" s="11"/>
      <c r="H622" s="4"/>
      <c r="I622" s="4"/>
      <c r="J622" s="4"/>
      <c r="K622" s="4"/>
      <c r="L622" s="4"/>
      <c r="M622" s="4"/>
      <c r="N622" s="4"/>
      <c r="O622" s="5"/>
      <c r="P622" s="4"/>
      <c r="Q622" s="4"/>
      <c r="R622" s="4"/>
      <c r="S622" s="6"/>
      <c r="T622" s="11"/>
      <c r="U622" s="11"/>
    </row>
    <row r="623" spans="2:21" s="2" customFormat="1" x14ac:dyDescent="0.2">
      <c r="B623" s="11"/>
      <c r="C623" s="11"/>
      <c r="D623" s="11"/>
      <c r="E623" s="11"/>
      <c r="F623" s="11"/>
      <c r="H623" s="4"/>
      <c r="I623" s="4"/>
      <c r="J623" s="4"/>
      <c r="K623" s="4"/>
      <c r="L623" s="4"/>
      <c r="M623" s="4"/>
      <c r="N623" s="4"/>
      <c r="O623" s="5"/>
      <c r="P623" s="4"/>
      <c r="Q623" s="4"/>
      <c r="R623" s="4"/>
      <c r="S623" s="6"/>
      <c r="T623" s="11"/>
      <c r="U623" s="11"/>
    </row>
    <row r="624" spans="2:21" s="2" customFormat="1" x14ac:dyDescent="0.2">
      <c r="B624" s="11"/>
      <c r="C624" s="11"/>
      <c r="D624" s="11"/>
      <c r="E624" s="11"/>
      <c r="F624" s="11"/>
      <c r="H624" s="4"/>
      <c r="I624" s="4"/>
      <c r="J624" s="4"/>
      <c r="K624" s="4"/>
      <c r="L624" s="4"/>
      <c r="M624" s="4"/>
      <c r="N624" s="4"/>
      <c r="O624" s="5"/>
      <c r="P624" s="4"/>
      <c r="Q624" s="4"/>
      <c r="R624" s="4"/>
      <c r="S624" s="6"/>
      <c r="T624" s="11"/>
      <c r="U624" s="11"/>
    </row>
    <row r="625" spans="2:21" s="2" customFormat="1" x14ac:dyDescent="0.2">
      <c r="B625" s="11"/>
      <c r="C625" s="11"/>
      <c r="D625" s="11"/>
      <c r="E625" s="11"/>
      <c r="F625" s="11"/>
      <c r="H625" s="4"/>
      <c r="I625" s="4"/>
      <c r="J625" s="4"/>
      <c r="K625" s="4"/>
      <c r="L625" s="4"/>
      <c r="M625" s="4"/>
      <c r="N625" s="4"/>
      <c r="O625" s="5"/>
      <c r="P625" s="4"/>
      <c r="Q625" s="4"/>
      <c r="R625" s="4"/>
      <c r="S625" s="6"/>
      <c r="T625" s="11"/>
      <c r="U625" s="11"/>
    </row>
    <row r="626" spans="2:21" s="2" customFormat="1" x14ac:dyDescent="0.2">
      <c r="B626" s="11"/>
      <c r="C626" s="11"/>
      <c r="D626" s="11"/>
      <c r="E626" s="11"/>
      <c r="F626" s="11"/>
      <c r="H626" s="4"/>
      <c r="I626" s="4"/>
      <c r="J626" s="4"/>
      <c r="K626" s="4"/>
      <c r="L626" s="4"/>
      <c r="M626" s="4"/>
      <c r="N626" s="4"/>
      <c r="O626" s="5"/>
      <c r="P626" s="4"/>
      <c r="Q626" s="4"/>
      <c r="R626" s="4"/>
      <c r="S626" s="6"/>
      <c r="T626" s="11"/>
      <c r="U626" s="11"/>
    </row>
    <row r="627" spans="2:21" s="2" customFormat="1" x14ac:dyDescent="0.2">
      <c r="B627" s="11"/>
      <c r="C627" s="11"/>
      <c r="D627" s="11"/>
      <c r="E627" s="11"/>
      <c r="F627" s="11"/>
      <c r="H627" s="4"/>
      <c r="I627" s="4"/>
      <c r="J627" s="4"/>
      <c r="K627" s="4"/>
      <c r="L627" s="4"/>
      <c r="M627" s="4"/>
      <c r="N627" s="4"/>
      <c r="O627" s="5"/>
      <c r="P627" s="4"/>
      <c r="Q627" s="4"/>
      <c r="R627" s="4"/>
      <c r="S627" s="6"/>
      <c r="T627" s="11"/>
      <c r="U627" s="11"/>
    </row>
    <row r="628" spans="2:21" s="2" customFormat="1" x14ac:dyDescent="0.2">
      <c r="B628" s="11"/>
      <c r="C628" s="11"/>
      <c r="D628" s="11"/>
      <c r="E628" s="11"/>
      <c r="F628" s="11"/>
      <c r="H628" s="4"/>
      <c r="I628" s="4"/>
      <c r="J628" s="4"/>
      <c r="K628" s="4"/>
      <c r="L628" s="4"/>
      <c r="M628" s="4"/>
      <c r="N628" s="4"/>
      <c r="O628" s="5"/>
      <c r="P628" s="4"/>
      <c r="Q628" s="4"/>
      <c r="R628" s="4"/>
      <c r="S628" s="6"/>
      <c r="T628" s="11"/>
      <c r="U628" s="11"/>
    </row>
    <row r="629" spans="2:21" s="2" customFormat="1" x14ac:dyDescent="0.2">
      <c r="B629" s="11"/>
      <c r="C629" s="11"/>
      <c r="D629" s="11"/>
      <c r="E629" s="11"/>
      <c r="F629" s="11"/>
      <c r="H629" s="4"/>
      <c r="I629" s="4"/>
      <c r="J629" s="4"/>
      <c r="K629" s="4"/>
      <c r="L629" s="4"/>
      <c r="M629" s="4"/>
      <c r="N629" s="4"/>
      <c r="O629" s="5"/>
      <c r="P629" s="4"/>
      <c r="Q629" s="4"/>
      <c r="R629" s="4"/>
      <c r="S629" s="6"/>
      <c r="T629" s="11"/>
      <c r="U629" s="11"/>
    </row>
    <row r="630" spans="2:21" s="2" customFormat="1" x14ac:dyDescent="0.2">
      <c r="B630" s="11"/>
      <c r="C630" s="11"/>
      <c r="D630" s="11"/>
      <c r="E630" s="11"/>
      <c r="F630" s="11"/>
      <c r="H630" s="4"/>
      <c r="I630" s="4"/>
      <c r="J630" s="4"/>
      <c r="K630" s="4"/>
      <c r="L630" s="4"/>
      <c r="M630" s="4"/>
      <c r="N630" s="4"/>
      <c r="O630" s="5"/>
      <c r="P630" s="4"/>
      <c r="Q630" s="4"/>
      <c r="R630" s="4"/>
      <c r="S630" s="6"/>
      <c r="T630" s="11"/>
      <c r="U630" s="11"/>
    </row>
    <row r="631" spans="2:21" s="2" customFormat="1" x14ac:dyDescent="0.2">
      <c r="B631" s="11"/>
      <c r="C631" s="11"/>
      <c r="D631" s="11"/>
      <c r="E631" s="11"/>
      <c r="F631" s="11"/>
      <c r="H631" s="4"/>
      <c r="I631" s="4"/>
      <c r="J631" s="4"/>
      <c r="K631" s="4"/>
      <c r="L631" s="4"/>
      <c r="M631" s="4"/>
      <c r="N631" s="4"/>
      <c r="O631" s="5"/>
      <c r="P631" s="4"/>
      <c r="Q631" s="4"/>
      <c r="R631" s="4"/>
      <c r="S631" s="6"/>
      <c r="T631" s="11"/>
      <c r="U631" s="11"/>
    </row>
    <row r="632" spans="2:21" s="2" customFormat="1" x14ac:dyDescent="0.2">
      <c r="B632" s="11"/>
      <c r="C632" s="11"/>
      <c r="D632" s="11"/>
      <c r="E632" s="11"/>
      <c r="F632" s="11"/>
      <c r="H632" s="4"/>
      <c r="I632" s="4"/>
      <c r="J632" s="4"/>
      <c r="K632" s="4"/>
      <c r="L632" s="4"/>
      <c r="M632" s="4"/>
      <c r="N632" s="4"/>
      <c r="O632" s="5"/>
      <c r="P632" s="4"/>
      <c r="Q632" s="4"/>
      <c r="R632" s="4"/>
      <c r="S632" s="6"/>
      <c r="T632" s="11"/>
      <c r="U632" s="11"/>
    </row>
    <row r="633" spans="2:21" s="2" customFormat="1" x14ac:dyDescent="0.2">
      <c r="B633" s="11"/>
      <c r="C633" s="11"/>
      <c r="D633" s="11"/>
      <c r="E633" s="11"/>
      <c r="F633" s="11"/>
      <c r="H633" s="4"/>
      <c r="I633" s="4"/>
      <c r="J633" s="4"/>
      <c r="K633" s="4"/>
      <c r="L633" s="4"/>
      <c r="M633" s="4"/>
      <c r="N633" s="4"/>
      <c r="O633" s="5"/>
      <c r="P633" s="4"/>
      <c r="Q633" s="4"/>
      <c r="R633" s="4"/>
      <c r="S633" s="6"/>
      <c r="T633" s="11"/>
      <c r="U633" s="11"/>
    </row>
    <row r="634" spans="2:21" s="2" customFormat="1" x14ac:dyDescent="0.2">
      <c r="B634" s="11"/>
      <c r="C634" s="11"/>
      <c r="D634" s="11"/>
      <c r="E634" s="11"/>
      <c r="F634" s="11"/>
      <c r="H634" s="4"/>
      <c r="I634" s="4"/>
      <c r="J634" s="4"/>
      <c r="K634" s="4"/>
      <c r="L634" s="4"/>
      <c r="M634" s="4"/>
      <c r="N634" s="4"/>
      <c r="O634" s="5"/>
      <c r="P634" s="4"/>
      <c r="Q634" s="4"/>
      <c r="R634" s="4"/>
      <c r="S634" s="6"/>
      <c r="T634" s="11"/>
      <c r="U634" s="11"/>
    </row>
    <row r="635" spans="2:21" s="2" customFormat="1" x14ac:dyDescent="0.2">
      <c r="B635" s="11"/>
      <c r="C635" s="11"/>
      <c r="D635" s="11"/>
      <c r="E635" s="11"/>
      <c r="F635" s="11"/>
      <c r="H635" s="4"/>
      <c r="I635" s="4"/>
      <c r="J635" s="4"/>
      <c r="K635" s="4"/>
      <c r="L635" s="4"/>
      <c r="M635" s="4"/>
      <c r="N635" s="4"/>
      <c r="O635" s="5"/>
      <c r="P635" s="4"/>
      <c r="Q635" s="4"/>
      <c r="R635" s="4"/>
      <c r="S635" s="6"/>
      <c r="T635" s="11"/>
      <c r="U635" s="11"/>
    </row>
    <row r="636" spans="2:21" s="2" customFormat="1" x14ac:dyDescent="0.2">
      <c r="B636" s="11"/>
      <c r="C636" s="11"/>
      <c r="D636" s="11"/>
      <c r="E636" s="11"/>
      <c r="F636" s="11"/>
      <c r="H636" s="4"/>
      <c r="I636" s="4"/>
      <c r="J636" s="4"/>
      <c r="K636" s="4"/>
      <c r="L636" s="4"/>
      <c r="M636" s="4"/>
      <c r="N636" s="4"/>
      <c r="O636" s="5"/>
      <c r="P636" s="4"/>
      <c r="Q636" s="4"/>
      <c r="R636" s="4"/>
      <c r="S636" s="6"/>
      <c r="T636" s="11"/>
      <c r="U636" s="11"/>
    </row>
    <row r="637" spans="2:21" s="2" customFormat="1" x14ac:dyDescent="0.2">
      <c r="B637" s="11"/>
      <c r="C637" s="11"/>
      <c r="D637" s="11"/>
      <c r="E637" s="11"/>
      <c r="F637" s="11"/>
      <c r="H637" s="4"/>
      <c r="I637" s="4"/>
      <c r="J637" s="4"/>
      <c r="K637" s="4"/>
      <c r="L637" s="4"/>
      <c r="M637" s="4"/>
      <c r="N637" s="4"/>
      <c r="O637" s="5"/>
      <c r="P637" s="4"/>
      <c r="Q637" s="4"/>
      <c r="R637" s="4"/>
      <c r="S637" s="6"/>
      <c r="T637" s="11"/>
      <c r="U637" s="11"/>
    </row>
    <row r="638" spans="2:21" s="2" customFormat="1" x14ac:dyDescent="0.2">
      <c r="B638" s="11"/>
      <c r="C638" s="11"/>
      <c r="D638" s="11"/>
      <c r="E638" s="11"/>
      <c r="F638" s="11"/>
      <c r="H638" s="4"/>
      <c r="I638" s="4"/>
      <c r="J638" s="4"/>
      <c r="K638" s="4"/>
      <c r="L638" s="4"/>
      <c r="M638" s="4"/>
      <c r="N638" s="4"/>
      <c r="O638" s="5"/>
      <c r="P638" s="4"/>
      <c r="Q638" s="4"/>
      <c r="R638" s="4"/>
      <c r="S638" s="6"/>
      <c r="T638" s="11"/>
      <c r="U638" s="11"/>
    </row>
    <row r="639" spans="2:21" s="2" customFormat="1" x14ac:dyDescent="0.2">
      <c r="B639" s="11"/>
      <c r="C639" s="11"/>
      <c r="D639" s="11"/>
      <c r="E639" s="11"/>
      <c r="F639" s="11"/>
      <c r="H639" s="4"/>
      <c r="I639" s="4"/>
      <c r="J639" s="4"/>
      <c r="K639" s="4"/>
      <c r="L639" s="4"/>
      <c r="M639" s="4"/>
      <c r="N639" s="4"/>
      <c r="O639" s="5"/>
      <c r="P639" s="4"/>
      <c r="Q639" s="4"/>
      <c r="R639" s="4"/>
      <c r="S639" s="6"/>
      <c r="T639" s="11"/>
      <c r="U639" s="11"/>
    </row>
    <row r="640" spans="2:21" s="2" customFormat="1" x14ac:dyDescent="0.2">
      <c r="B640" s="11"/>
      <c r="C640" s="11"/>
      <c r="D640" s="11"/>
      <c r="E640" s="11"/>
      <c r="F640" s="11"/>
      <c r="H640" s="4"/>
      <c r="I640" s="4"/>
      <c r="J640" s="4"/>
      <c r="K640" s="4"/>
      <c r="L640" s="4"/>
      <c r="M640" s="4"/>
      <c r="N640" s="4"/>
      <c r="O640" s="5"/>
      <c r="P640" s="4"/>
      <c r="Q640" s="4"/>
      <c r="R640" s="4"/>
      <c r="S640" s="6"/>
      <c r="T640" s="11"/>
      <c r="U640" s="11"/>
    </row>
    <row r="641" spans="2:21" s="2" customFormat="1" x14ac:dyDescent="0.2">
      <c r="B641" s="11"/>
      <c r="C641" s="11"/>
      <c r="D641" s="11"/>
      <c r="E641" s="11"/>
      <c r="F641" s="11"/>
      <c r="H641" s="4"/>
      <c r="I641" s="4"/>
      <c r="J641" s="4"/>
      <c r="K641" s="4"/>
      <c r="L641" s="4"/>
      <c r="M641" s="4"/>
      <c r="N641" s="4"/>
      <c r="O641" s="5"/>
      <c r="P641" s="4"/>
      <c r="Q641" s="4"/>
      <c r="R641" s="4"/>
      <c r="S641" s="6"/>
      <c r="T641" s="11"/>
      <c r="U641" s="11"/>
    </row>
    <row r="642" spans="2:21" s="2" customFormat="1" x14ac:dyDescent="0.2">
      <c r="B642" s="11"/>
      <c r="C642" s="11"/>
      <c r="D642" s="11"/>
      <c r="E642" s="11"/>
      <c r="F642" s="11"/>
      <c r="H642" s="4"/>
      <c r="I642" s="4"/>
      <c r="J642" s="4"/>
      <c r="K642" s="4"/>
      <c r="L642" s="4"/>
      <c r="M642" s="4"/>
      <c r="N642" s="4"/>
      <c r="O642" s="5"/>
      <c r="P642" s="4"/>
      <c r="Q642" s="4"/>
      <c r="R642" s="4"/>
      <c r="S642" s="6"/>
      <c r="T642" s="11"/>
      <c r="U642" s="11"/>
    </row>
    <row r="643" spans="2:21" s="2" customFormat="1" x14ac:dyDescent="0.2">
      <c r="B643" s="11"/>
      <c r="C643" s="11"/>
      <c r="D643" s="11"/>
      <c r="E643" s="11"/>
      <c r="F643" s="11"/>
      <c r="H643" s="4"/>
      <c r="I643" s="4"/>
      <c r="J643" s="4"/>
      <c r="K643" s="4"/>
      <c r="L643" s="4"/>
      <c r="M643" s="4"/>
      <c r="N643" s="4"/>
      <c r="O643" s="5"/>
      <c r="P643" s="4"/>
      <c r="Q643" s="4"/>
      <c r="R643" s="4"/>
      <c r="S643" s="6"/>
      <c r="T643" s="11"/>
      <c r="U643" s="11"/>
    </row>
    <row r="644" spans="2:21" s="2" customFormat="1" x14ac:dyDescent="0.2">
      <c r="B644" s="11"/>
      <c r="C644" s="11"/>
      <c r="D644" s="11"/>
      <c r="E644" s="11"/>
      <c r="F644" s="11"/>
      <c r="H644" s="4"/>
      <c r="I644" s="4"/>
      <c r="J644" s="4"/>
      <c r="K644" s="4"/>
      <c r="L644" s="4"/>
      <c r="M644" s="4"/>
      <c r="N644" s="4"/>
      <c r="O644" s="5"/>
      <c r="P644" s="4"/>
      <c r="Q644" s="4"/>
      <c r="R644" s="4"/>
      <c r="S644" s="6"/>
      <c r="T644" s="11"/>
      <c r="U644" s="11"/>
    </row>
    <row r="645" spans="2:21" s="2" customFormat="1" x14ac:dyDescent="0.2">
      <c r="B645" s="11"/>
      <c r="C645" s="11"/>
      <c r="D645" s="11"/>
      <c r="E645" s="11"/>
      <c r="F645" s="11"/>
      <c r="H645" s="4"/>
      <c r="I645" s="4"/>
      <c r="J645" s="4"/>
      <c r="K645" s="4"/>
      <c r="L645" s="4"/>
      <c r="M645" s="4"/>
      <c r="N645" s="4"/>
      <c r="O645" s="5"/>
      <c r="P645" s="4"/>
      <c r="Q645" s="4"/>
      <c r="R645" s="4"/>
      <c r="S645" s="6"/>
      <c r="T645" s="11"/>
      <c r="U645" s="11"/>
    </row>
    <row r="646" spans="2:21" s="2" customFormat="1" x14ac:dyDescent="0.2">
      <c r="B646" s="11"/>
      <c r="C646" s="11"/>
      <c r="D646" s="11"/>
      <c r="E646" s="11"/>
      <c r="F646" s="11"/>
      <c r="H646" s="4"/>
      <c r="I646" s="4"/>
      <c r="J646" s="4"/>
      <c r="K646" s="4"/>
      <c r="L646" s="4"/>
      <c r="M646" s="4"/>
      <c r="N646" s="4"/>
      <c r="O646" s="5"/>
      <c r="P646" s="4"/>
      <c r="Q646" s="4"/>
      <c r="R646" s="4"/>
      <c r="S646" s="6"/>
      <c r="T646" s="11"/>
      <c r="U646" s="11"/>
    </row>
    <row r="647" spans="2:21" s="2" customFormat="1" x14ac:dyDescent="0.2">
      <c r="B647" s="11"/>
      <c r="C647" s="11"/>
      <c r="D647" s="11"/>
      <c r="E647" s="11"/>
      <c r="F647" s="11"/>
      <c r="H647" s="4"/>
      <c r="I647" s="4"/>
      <c r="J647" s="4"/>
      <c r="K647" s="4"/>
      <c r="L647" s="4"/>
      <c r="M647" s="4"/>
      <c r="N647" s="4"/>
      <c r="O647" s="5"/>
      <c r="P647" s="4"/>
      <c r="Q647" s="4"/>
      <c r="R647" s="4"/>
      <c r="S647" s="6"/>
      <c r="T647" s="11"/>
      <c r="U647" s="11"/>
    </row>
    <row r="648" spans="2:21" s="2" customFormat="1" x14ac:dyDescent="0.2">
      <c r="B648" s="11"/>
      <c r="C648" s="11"/>
      <c r="D648" s="11"/>
      <c r="E648" s="11"/>
      <c r="F648" s="11"/>
      <c r="H648" s="4"/>
      <c r="I648" s="4"/>
      <c r="J648" s="4"/>
      <c r="K648" s="4"/>
      <c r="L648" s="4"/>
      <c r="M648" s="4"/>
      <c r="N648" s="4"/>
      <c r="O648" s="5"/>
      <c r="P648" s="4"/>
      <c r="Q648" s="4"/>
      <c r="R648" s="4"/>
      <c r="S648" s="6"/>
      <c r="T648" s="11"/>
      <c r="U648" s="11"/>
    </row>
    <row r="649" spans="2:21" s="2" customFormat="1" x14ac:dyDescent="0.2">
      <c r="B649" s="11"/>
      <c r="C649" s="11"/>
      <c r="D649" s="11"/>
      <c r="E649" s="11"/>
      <c r="F649" s="11"/>
      <c r="H649" s="4"/>
      <c r="I649" s="4"/>
      <c r="J649" s="4"/>
      <c r="K649" s="4"/>
      <c r="L649" s="4"/>
      <c r="M649" s="4"/>
      <c r="N649" s="4"/>
      <c r="O649" s="5"/>
      <c r="P649" s="4"/>
      <c r="Q649" s="4"/>
      <c r="R649" s="4"/>
      <c r="S649" s="6"/>
      <c r="T649" s="11"/>
      <c r="U649" s="11"/>
    </row>
    <row r="650" spans="2:21" s="2" customFormat="1" x14ac:dyDescent="0.2">
      <c r="B650" s="11"/>
      <c r="C650" s="11"/>
      <c r="D650" s="11"/>
      <c r="E650" s="11"/>
      <c r="F650" s="11"/>
      <c r="H650" s="4"/>
      <c r="I650" s="4"/>
      <c r="J650" s="4"/>
      <c r="K650" s="4"/>
      <c r="L650" s="4"/>
      <c r="M650" s="4"/>
      <c r="N650" s="4"/>
      <c r="O650" s="5"/>
      <c r="P650" s="4"/>
      <c r="Q650" s="4"/>
      <c r="R650" s="4"/>
      <c r="S650" s="6"/>
      <c r="T650" s="11"/>
      <c r="U650" s="11"/>
    </row>
    <row r="651" spans="2:21" s="2" customFormat="1" x14ac:dyDescent="0.2">
      <c r="B651" s="11"/>
      <c r="C651" s="11"/>
      <c r="D651" s="11"/>
      <c r="E651" s="11"/>
      <c r="F651" s="11"/>
      <c r="H651" s="4"/>
      <c r="I651" s="4"/>
      <c r="J651" s="4"/>
      <c r="K651" s="4"/>
      <c r="L651" s="4"/>
      <c r="M651" s="4"/>
      <c r="N651" s="4"/>
      <c r="O651" s="5"/>
      <c r="P651" s="4"/>
      <c r="Q651" s="4"/>
      <c r="R651" s="4"/>
      <c r="S651" s="6"/>
      <c r="T651" s="11"/>
      <c r="U651" s="11"/>
    </row>
    <row r="652" spans="2:21" s="2" customFormat="1" x14ac:dyDescent="0.2">
      <c r="B652" s="11"/>
      <c r="C652" s="11"/>
      <c r="D652" s="11"/>
      <c r="E652" s="11"/>
      <c r="F652" s="11"/>
      <c r="H652" s="4"/>
      <c r="I652" s="4"/>
      <c r="J652" s="4"/>
      <c r="K652" s="4"/>
      <c r="L652" s="4"/>
      <c r="M652" s="4"/>
      <c r="N652" s="4"/>
      <c r="O652" s="5"/>
      <c r="P652" s="4"/>
      <c r="Q652" s="4"/>
      <c r="R652" s="4"/>
      <c r="S652" s="6"/>
      <c r="T652" s="11"/>
      <c r="U652" s="11"/>
    </row>
    <row r="653" spans="2:21" s="2" customFormat="1" x14ac:dyDescent="0.2">
      <c r="B653" s="11"/>
      <c r="C653" s="11"/>
      <c r="D653" s="11"/>
      <c r="E653" s="11"/>
      <c r="F653" s="11"/>
      <c r="H653" s="4"/>
      <c r="I653" s="4"/>
      <c r="J653" s="4"/>
      <c r="K653" s="4"/>
      <c r="L653" s="4"/>
      <c r="M653" s="4"/>
      <c r="N653" s="4"/>
      <c r="O653" s="5"/>
      <c r="P653" s="4"/>
      <c r="Q653" s="4"/>
      <c r="R653" s="4"/>
      <c r="S653" s="6"/>
      <c r="T653" s="11"/>
      <c r="U653" s="11"/>
    </row>
    <row r="654" spans="2:21" s="2" customFormat="1" x14ac:dyDescent="0.2">
      <c r="B654" s="11"/>
      <c r="C654" s="11"/>
      <c r="D654" s="11"/>
      <c r="E654" s="11"/>
      <c r="F654" s="11"/>
      <c r="H654" s="4"/>
      <c r="I654" s="4"/>
      <c r="J654" s="4"/>
      <c r="K654" s="4"/>
      <c r="L654" s="4"/>
      <c r="M654" s="4"/>
      <c r="N654" s="4"/>
      <c r="O654" s="5"/>
      <c r="P654" s="4"/>
      <c r="Q654" s="4"/>
      <c r="R654" s="4"/>
      <c r="S654" s="6"/>
      <c r="T654" s="11"/>
      <c r="U654" s="11"/>
    </row>
    <row r="655" spans="2:21" s="2" customFormat="1" x14ac:dyDescent="0.2">
      <c r="B655" s="11"/>
      <c r="C655" s="11"/>
      <c r="D655" s="11"/>
      <c r="E655" s="11"/>
      <c r="F655" s="11"/>
      <c r="H655" s="4"/>
      <c r="I655" s="4"/>
      <c r="J655" s="4"/>
      <c r="K655" s="4"/>
      <c r="L655" s="4"/>
      <c r="M655" s="4"/>
      <c r="N655" s="4"/>
      <c r="O655" s="5"/>
      <c r="P655" s="4"/>
      <c r="Q655" s="4"/>
      <c r="R655" s="4"/>
      <c r="S655" s="6"/>
      <c r="T655" s="11"/>
      <c r="U655" s="11"/>
    </row>
    <row r="656" spans="2:21" s="2" customFormat="1" x14ac:dyDescent="0.2">
      <c r="B656" s="11"/>
      <c r="C656" s="11"/>
      <c r="D656" s="11"/>
      <c r="E656" s="11"/>
      <c r="F656" s="11"/>
      <c r="H656" s="4"/>
      <c r="I656" s="4"/>
      <c r="J656" s="4"/>
      <c r="K656" s="4"/>
      <c r="L656" s="4"/>
      <c r="M656" s="4"/>
      <c r="N656" s="4"/>
      <c r="O656" s="5"/>
      <c r="P656" s="4"/>
      <c r="Q656" s="4"/>
      <c r="R656" s="4"/>
      <c r="S656" s="6"/>
      <c r="T656" s="11"/>
      <c r="U656" s="11"/>
    </row>
    <row r="657" spans="2:21" s="2" customFormat="1" x14ac:dyDescent="0.2">
      <c r="B657" s="11"/>
      <c r="C657" s="11"/>
      <c r="D657" s="11"/>
      <c r="E657" s="11"/>
      <c r="F657" s="11"/>
      <c r="H657" s="4"/>
      <c r="I657" s="4"/>
      <c r="J657" s="4"/>
      <c r="K657" s="4"/>
      <c r="L657" s="4"/>
      <c r="M657" s="4"/>
      <c r="N657" s="4"/>
      <c r="O657" s="5"/>
      <c r="P657" s="4"/>
      <c r="Q657" s="4"/>
      <c r="R657" s="4"/>
      <c r="S657" s="6"/>
      <c r="T657" s="11"/>
      <c r="U657" s="11"/>
    </row>
    <row r="658" spans="2:21" s="2" customFormat="1" x14ac:dyDescent="0.2">
      <c r="B658" s="11"/>
      <c r="C658" s="11"/>
      <c r="D658" s="11"/>
      <c r="E658" s="11"/>
      <c r="F658" s="11"/>
      <c r="H658" s="4"/>
      <c r="I658" s="4"/>
      <c r="J658" s="4"/>
      <c r="K658" s="4"/>
      <c r="L658" s="4"/>
      <c r="M658" s="4"/>
      <c r="N658" s="4"/>
      <c r="O658" s="5"/>
      <c r="P658" s="4"/>
      <c r="Q658" s="4"/>
      <c r="R658" s="4"/>
      <c r="S658" s="6"/>
      <c r="T658" s="11"/>
      <c r="U658" s="11"/>
    </row>
    <row r="659" spans="2:21" s="2" customFormat="1" x14ac:dyDescent="0.2">
      <c r="B659" s="11"/>
      <c r="C659" s="11"/>
      <c r="D659" s="11"/>
      <c r="E659" s="11"/>
      <c r="F659" s="11"/>
      <c r="H659" s="4"/>
      <c r="I659" s="4"/>
      <c r="J659" s="4"/>
      <c r="K659" s="4"/>
      <c r="L659" s="4"/>
      <c r="M659" s="4"/>
      <c r="N659" s="4"/>
      <c r="O659" s="5"/>
      <c r="P659" s="4"/>
      <c r="Q659" s="4"/>
      <c r="R659" s="4"/>
      <c r="S659" s="6"/>
      <c r="T659" s="11"/>
      <c r="U659" s="11"/>
    </row>
    <row r="660" spans="2:21" s="2" customFormat="1" x14ac:dyDescent="0.2">
      <c r="B660" s="11"/>
      <c r="C660" s="11"/>
      <c r="D660" s="11"/>
      <c r="E660" s="11"/>
      <c r="F660" s="11"/>
      <c r="H660" s="4"/>
      <c r="I660" s="4"/>
      <c r="J660" s="4"/>
      <c r="K660" s="4"/>
      <c r="L660" s="4"/>
      <c r="M660" s="4"/>
      <c r="N660" s="4"/>
      <c r="O660" s="5"/>
      <c r="P660" s="4"/>
      <c r="Q660" s="4"/>
      <c r="R660" s="4"/>
      <c r="S660" s="6"/>
      <c r="T660" s="11"/>
      <c r="U660" s="11"/>
    </row>
    <row r="661" spans="2:21" s="2" customFormat="1" x14ac:dyDescent="0.2">
      <c r="B661" s="11"/>
      <c r="C661" s="11"/>
      <c r="D661" s="11"/>
      <c r="E661" s="11"/>
      <c r="F661" s="11"/>
      <c r="H661" s="4"/>
      <c r="I661" s="4"/>
      <c r="J661" s="4"/>
      <c r="K661" s="4"/>
      <c r="L661" s="4"/>
      <c r="M661" s="4"/>
      <c r="N661" s="4"/>
      <c r="O661" s="5"/>
      <c r="P661" s="4"/>
      <c r="Q661" s="4"/>
      <c r="R661" s="4"/>
      <c r="S661" s="6"/>
      <c r="T661" s="11"/>
      <c r="U661" s="11"/>
    </row>
    <row r="662" spans="2:21" s="2" customFormat="1" x14ac:dyDescent="0.2">
      <c r="B662" s="11"/>
      <c r="C662" s="11"/>
      <c r="D662" s="11"/>
      <c r="E662" s="11"/>
      <c r="F662" s="11"/>
      <c r="H662" s="4"/>
      <c r="I662" s="4"/>
      <c r="J662" s="4"/>
      <c r="K662" s="4"/>
      <c r="L662" s="4"/>
      <c r="M662" s="4"/>
      <c r="N662" s="4"/>
      <c r="O662" s="5"/>
      <c r="P662" s="4"/>
      <c r="Q662" s="4"/>
      <c r="R662" s="4"/>
      <c r="S662" s="6"/>
      <c r="T662" s="11"/>
      <c r="U662" s="11"/>
    </row>
    <row r="663" spans="2:21" s="2" customFormat="1" x14ac:dyDescent="0.2">
      <c r="B663" s="11"/>
      <c r="C663" s="11"/>
      <c r="D663" s="11"/>
      <c r="E663" s="11"/>
      <c r="F663" s="11"/>
      <c r="H663" s="4"/>
      <c r="I663" s="4"/>
      <c r="J663" s="4"/>
      <c r="K663" s="4"/>
      <c r="L663" s="4"/>
      <c r="M663" s="4"/>
      <c r="N663" s="4"/>
      <c r="O663" s="5"/>
      <c r="P663" s="4"/>
      <c r="Q663" s="4"/>
      <c r="R663" s="4"/>
      <c r="S663" s="6"/>
      <c r="T663" s="11"/>
      <c r="U663" s="11"/>
    </row>
    <row r="664" spans="2:21" s="2" customFormat="1" x14ac:dyDescent="0.2">
      <c r="B664" s="11"/>
      <c r="C664" s="11"/>
      <c r="D664" s="11"/>
      <c r="E664" s="11"/>
      <c r="F664" s="11"/>
      <c r="H664" s="4"/>
      <c r="I664" s="4"/>
      <c r="J664" s="4"/>
      <c r="K664" s="4"/>
      <c r="L664" s="4"/>
      <c r="M664" s="4"/>
      <c r="N664" s="4"/>
      <c r="O664" s="5"/>
      <c r="P664" s="4"/>
      <c r="Q664" s="4"/>
      <c r="R664" s="4"/>
      <c r="S664" s="6"/>
      <c r="T664" s="11"/>
      <c r="U664" s="11"/>
    </row>
    <row r="665" spans="2:21" s="2" customFormat="1" x14ac:dyDescent="0.2">
      <c r="B665" s="11"/>
      <c r="C665" s="11"/>
      <c r="D665" s="11"/>
      <c r="E665" s="11"/>
      <c r="F665" s="11"/>
      <c r="H665" s="4"/>
      <c r="I665" s="4"/>
      <c r="J665" s="4"/>
      <c r="K665" s="4"/>
      <c r="L665" s="4"/>
      <c r="M665" s="4"/>
      <c r="N665" s="4"/>
      <c r="O665" s="5"/>
      <c r="P665" s="4"/>
      <c r="Q665" s="4"/>
      <c r="R665" s="4"/>
      <c r="S665" s="6"/>
      <c r="T665" s="11"/>
      <c r="U665" s="11"/>
    </row>
    <row r="666" spans="2:21" s="2" customFormat="1" x14ac:dyDescent="0.2">
      <c r="B666" s="11"/>
      <c r="C666" s="11"/>
      <c r="D666" s="11"/>
      <c r="E666" s="11"/>
      <c r="F666" s="11"/>
      <c r="H666" s="4"/>
      <c r="I666" s="4"/>
      <c r="J666" s="4"/>
      <c r="K666" s="4"/>
      <c r="L666" s="4"/>
      <c r="M666" s="4"/>
      <c r="N666" s="4"/>
      <c r="O666" s="5"/>
      <c r="P666" s="4"/>
      <c r="Q666" s="4"/>
      <c r="R666" s="4"/>
      <c r="S666" s="6"/>
      <c r="T666" s="11"/>
      <c r="U666" s="11"/>
    </row>
    <row r="667" spans="2:21" s="2" customFormat="1" x14ac:dyDescent="0.2">
      <c r="B667" s="11"/>
      <c r="C667" s="11"/>
      <c r="D667" s="11"/>
      <c r="E667" s="11"/>
      <c r="F667" s="11"/>
      <c r="H667" s="4"/>
      <c r="I667" s="4"/>
      <c r="J667" s="4"/>
      <c r="K667" s="4"/>
      <c r="L667" s="4"/>
      <c r="M667" s="4"/>
      <c r="N667" s="4"/>
      <c r="O667" s="5"/>
      <c r="P667" s="4"/>
      <c r="Q667" s="4"/>
      <c r="R667" s="4"/>
      <c r="S667" s="6"/>
      <c r="T667" s="11"/>
      <c r="U667" s="11"/>
    </row>
    <row r="668" spans="2:21" s="2" customFormat="1" x14ac:dyDescent="0.2">
      <c r="B668" s="11"/>
      <c r="C668" s="11"/>
      <c r="D668" s="11"/>
      <c r="E668" s="11"/>
      <c r="F668" s="11"/>
      <c r="H668" s="4"/>
      <c r="I668" s="4"/>
      <c r="J668" s="4"/>
      <c r="K668" s="4"/>
      <c r="L668" s="4"/>
      <c r="M668" s="4"/>
      <c r="N668" s="4"/>
      <c r="O668" s="5"/>
      <c r="P668" s="4"/>
      <c r="Q668" s="4"/>
      <c r="R668" s="4"/>
      <c r="S668" s="6"/>
      <c r="T668" s="11"/>
      <c r="U668" s="11"/>
    </row>
    <row r="669" spans="2:21" s="2" customFormat="1" x14ac:dyDescent="0.2">
      <c r="B669" s="11"/>
      <c r="C669" s="11"/>
      <c r="D669" s="11"/>
      <c r="E669" s="11"/>
      <c r="F669" s="11"/>
      <c r="H669" s="4"/>
      <c r="I669" s="4"/>
      <c r="J669" s="4"/>
      <c r="K669" s="4"/>
      <c r="L669" s="4"/>
      <c r="M669" s="4"/>
      <c r="N669" s="4"/>
      <c r="O669" s="5"/>
      <c r="P669" s="4"/>
      <c r="Q669" s="4"/>
      <c r="R669" s="4"/>
      <c r="S669" s="6"/>
      <c r="T669" s="11"/>
      <c r="U669" s="11"/>
    </row>
    <row r="670" spans="2:21" s="2" customFormat="1" x14ac:dyDescent="0.2">
      <c r="B670" s="11"/>
      <c r="C670" s="11"/>
      <c r="D670" s="11"/>
      <c r="E670" s="11"/>
      <c r="F670" s="11"/>
      <c r="H670" s="4"/>
      <c r="I670" s="4"/>
      <c r="J670" s="4"/>
      <c r="K670" s="4"/>
      <c r="L670" s="4"/>
      <c r="M670" s="4"/>
      <c r="N670" s="4"/>
      <c r="O670" s="5"/>
      <c r="P670" s="4"/>
      <c r="Q670" s="4"/>
      <c r="R670" s="4"/>
      <c r="S670" s="6"/>
      <c r="T670" s="11"/>
      <c r="U670" s="11"/>
    </row>
    <row r="671" spans="2:21" s="2" customFormat="1" x14ac:dyDescent="0.2">
      <c r="B671" s="11"/>
      <c r="C671" s="11"/>
      <c r="D671" s="11"/>
      <c r="E671" s="11"/>
      <c r="F671" s="11"/>
      <c r="H671" s="4"/>
      <c r="I671" s="4"/>
      <c r="J671" s="4"/>
      <c r="K671" s="4"/>
      <c r="L671" s="4"/>
      <c r="M671" s="4"/>
      <c r="N671" s="4"/>
      <c r="O671" s="5"/>
      <c r="P671" s="4"/>
      <c r="Q671" s="4"/>
      <c r="R671" s="4"/>
      <c r="S671" s="6"/>
      <c r="T671" s="11"/>
      <c r="U671" s="11"/>
    </row>
    <row r="672" spans="2:21" s="2" customFormat="1" x14ac:dyDescent="0.2">
      <c r="B672" s="11"/>
      <c r="C672" s="11"/>
      <c r="D672" s="11"/>
      <c r="E672" s="11"/>
      <c r="F672" s="11"/>
      <c r="H672" s="4"/>
      <c r="I672" s="4"/>
      <c r="J672" s="4"/>
      <c r="K672" s="4"/>
      <c r="L672" s="4"/>
      <c r="M672" s="4"/>
      <c r="N672" s="4"/>
      <c r="O672" s="5"/>
      <c r="P672" s="4"/>
      <c r="Q672" s="4"/>
      <c r="R672" s="4"/>
      <c r="S672" s="6"/>
      <c r="T672" s="11"/>
      <c r="U672" s="11"/>
    </row>
    <row r="673" spans="2:21" s="2" customFormat="1" x14ac:dyDescent="0.2">
      <c r="B673" s="11"/>
      <c r="C673" s="11"/>
      <c r="D673" s="11"/>
      <c r="E673" s="11"/>
      <c r="F673" s="11"/>
      <c r="H673" s="4"/>
      <c r="I673" s="4"/>
      <c r="J673" s="4"/>
      <c r="K673" s="4"/>
      <c r="L673" s="4"/>
      <c r="M673" s="4"/>
      <c r="N673" s="4"/>
      <c r="O673" s="5"/>
      <c r="P673" s="4"/>
      <c r="Q673" s="4"/>
      <c r="R673" s="4"/>
      <c r="S673" s="6"/>
      <c r="T673" s="11"/>
      <c r="U673" s="11"/>
    </row>
    <row r="674" spans="2:21" s="2" customFormat="1" x14ac:dyDescent="0.2">
      <c r="B674" s="11"/>
      <c r="C674" s="11"/>
      <c r="D674" s="11"/>
      <c r="E674" s="11"/>
      <c r="F674" s="11"/>
      <c r="H674" s="4"/>
      <c r="I674" s="4"/>
      <c r="J674" s="4"/>
      <c r="K674" s="4"/>
      <c r="L674" s="4"/>
      <c r="M674" s="4"/>
      <c r="N674" s="4"/>
      <c r="O674" s="5"/>
      <c r="P674" s="4"/>
      <c r="Q674" s="4"/>
      <c r="R674" s="4"/>
      <c r="S674" s="6"/>
      <c r="T674" s="11"/>
      <c r="U674" s="11"/>
    </row>
    <row r="675" spans="2:21" s="2" customFormat="1" x14ac:dyDescent="0.2">
      <c r="B675" s="11"/>
      <c r="C675" s="11"/>
      <c r="D675" s="11"/>
      <c r="E675" s="11"/>
      <c r="F675" s="11"/>
      <c r="H675" s="4"/>
      <c r="I675" s="4"/>
      <c r="J675" s="4"/>
      <c r="K675" s="4"/>
      <c r="L675" s="4"/>
      <c r="M675" s="4"/>
      <c r="N675" s="4"/>
      <c r="O675" s="5"/>
      <c r="P675" s="4"/>
      <c r="Q675" s="4"/>
      <c r="R675" s="4"/>
      <c r="S675" s="6"/>
      <c r="T675" s="11"/>
      <c r="U675" s="11"/>
    </row>
    <row r="676" spans="2:21" s="2" customFormat="1" x14ac:dyDescent="0.2">
      <c r="B676" s="11"/>
      <c r="C676" s="11"/>
      <c r="D676" s="11"/>
      <c r="E676" s="11"/>
      <c r="F676" s="11"/>
      <c r="H676" s="4"/>
      <c r="I676" s="4"/>
      <c r="J676" s="4"/>
      <c r="K676" s="4"/>
      <c r="L676" s="4"/>
      <c r="M676" s="4"/>
      <c r="N676" s="4"/>
      <c r="O676" s="5"/>
      <c r="P676" s="4"/>
      <c r="Q676" s="4"/>
      <c r="R676" s="4"/>
      <c r="S676" s="6"/>
      <c r="T676" s="11"/>
      <c r="U676" s="11"/>
    </row>
    <row r="677" spans="2:21" s="2" customFormat="1" x14ac:dyDescent="0.2">
      <c r="B677" s="11"/>
      <c r="C677" s="11"/>
      <c r="D677" s="11"/>
      <c r="E677" s="11"/>
      <c r="F677" s="11"/>
      <c r="H677" s="4"/>
      <c r="I677" s="4"/>
      <c r="J677" s="4"/>
      <c r="K677" s="4"/>
      <c r="L677" s="4"/>
      <c r="M677" s="4"/>
      <c r="N677" s="4"/>
      <c r="O677" s="5"/>
      <c r="P677" s="4"/>
      <c r="Q677" s="4"/>
      <c r="R677" s="4"/>
      <c r="S677" s="6"/>
      <c r="T677" s="11"/>
      <c r="U677" s="11"/>
    </row>
    <row r="678" spans="2:21" s="2" customFormat="1" x14ac:dyDescent="0.2">
      <c r="B678" s="11"/>
      <c r="C678" s="11"/>
      <c r="D678" s="11"/>
      <c r="E678" s="11"/>
      <c r="F678" s="11"/>
      <c r="H678" s="4"/>
      <c r="I678" s="4"/>
      <c r="J678" s="4"/>
      <c r="K678" s="4"/>
      <c r="L678" s="4"/>
      <c r="M678" s="4"/>
      <c r="N678" s="4"/>
      <c r="O678" s="5"/>
      <c r="P678" s="4"/>
      <c r="Q678" s="4"/>
      <c r="R678" s="4"/>
      <c r="S678" s="6"/>
      <c r="T678" s="11"/>
      <c r="U678" s="11"/>
    </row>
    <row r="679" spans="2:21" s="2" customFormat="1" x14ac:dyDescent="0.2">
      <c r="B679" s="11"/>
      <c r="C679" s="11"/>
      <c r="D679" s="11"/>
      <c r="E679" s="11"/>
      <c r="F679" s="11"/>
      <c r="H679" s="4"/>
      <c r="I679" s="4"/>
      <c r="J679" s="4"/>
      <c r="K679" s="4"/>
      <c r="L679" s="4"/>
      <c r="M679" s="4"/>
      <c r="N679" s="4"/>
      <c r="O679" s="5"/>
      <c r="P679" s="4"/>
      <c r="Q679" s="4"/>
      <c r="R679" s="4"/>
      <c r="S679" s="6"/>
      <c r="T679" s="11"/>
      <c r="U679" s="11"/>
    </row>
    <row r="680" spans="2:21" s="2" customFormat="1" x14ac:dyDescent="0.2">
      <c r="B680" s="11"/>
      <c r="C680" s="11"/>
      <c r="D680" s="11"/>
      <c r="E680" s="11"/>
      <c r="F680" s="11"/>
      <c r="H680" s="4"/>
      <c r="I680" s="4"/>
      <c r="J680" s="4"/>
      <c r="K680" s="4"/>
      <c r="L680" s="4"/>
      <c r="M680" s="4"/>
      <c r="N680" s="4"/>
      <c r="O680" s="5"/>
      <c r="P680" s="4"/>
      <c r="Q680" s="4"/>
      <c r="R680" s="4"/>
      <c r="S680" s="6"/>
      <c r="T680" s="11"/>
      <c r="U680" s="11"/>
    </row>
    <row r="681" spans="2:21" s="2" customFormat="1" x14ac:dyDescent="0.2">
      <c r="B681" s="11"/>
      <c r="C681" s="11"/>
      <c r="D681" s="11"/>
      <c r="E681" s="11"/>
      <c r="F681" s="11"/>
      <c r="H681" s="4"/>
      <c r="I681" s="4"/>
      <c r="J681" s="4"/>
      <c r="K681" s="4"/>
      <c r="L681" s="4"/>
      <c r="M681" s="4"/>
      <c r="N681" s="4"/>
      <c r="O681" s="5"/>
      <c r="P681" s="4"/>
      <c r="Q681" s="4"/>
      <c r="R681" s="4"/>
      <c r="S681" s="6"/>
      <c r="T681" s="11"/>
      <c r="U681" s="11"/>
    </row>
    <row r="682" spans="2:21" s="2" customFormat="1" x14ac:dyDescent="0.2">
      <c r="B682" s="11"/>
      <c r="C682" s="11"/>
      <c r="D682" s="11"/>
      <c r="E682" s="11"/>
      <c r="F682" s="11"/>
      <c r="H682" s="4"/>
      <c r="I682" s="4"/>
      <c r="J682" s="4"/>
      <c r="K682" s="4"/>
      <c r="L682" s="4"/>
      <c r="M682" s="4"/>
      <c r="N682" s="4"/>
      <c r="O682" s="5"/>
      <c r="P682" s="4"/>
      <c r="Q682" s="4"/>
      <c r="R682" s="4"/>
      <c r="S682" s="6"/>
      <c r="T682" s="11"/>
      <c r="U682" s="11"/>
    </row>
    <row r="683" spans="2:21" s="2" customFormat="1" x14ac:dyDescent="0.2">
      <c r="B683" s="11"/>
      <c r="C683" s="11"/>
      <c r="D683" s="11"/>
      <c r="E683" s="11"/>
      <c r="F683" s="11"/>
      <c r="H683" s="4"/>
      <c r="I683" s="4"/>
      <c r="J683" s="4"/>
      <c r="K683" s="4"/>
      <c r="L683" s="4"/>
      <c r="M683" s="4"/>
      <c r="N683" s="4"/>
      <c r="O683" s="5"/>
      <c r="P683" s="4"/>
      <c r="Q683" s="4"/>
      <c r="R683" s="4"/>
      <c r="S683" s="6"/>
      <c r="T683" s="11"/>
      <c r="U683" s="11"/>
    </row>
    <row r="684" spans="2:21" s="2" customFormat="1" x14ac:dyDescent="0.2">
      <c r="B684" s="11"/>
      <c r="C684" s="11"/>
      <c r="D684" s="11"/>
      <c r="E684" s="11"/>
      <c r="F684" s="11"/>
      <c r="H684" s="4"/>
      <c r="I684" s="4"/>
      <c r="J684" s="4"/>
      <c r="K684" s="4"/>
      <c r="L684" s="4"/>
      <c r="M684" s="4"/>
      <c r="N684" s="4"/>
      <c r="O684" s="5"/>
      <c r="P684" s="4"/>
      <c r="Q684" s="4"/>
      <c r="R684" s="4"/>
      <c r="S684" s="6"/>
      <c r="T684" s="11"/>
      <c r="U684" s="11"/>
    </row>
    <row r="685" spans="2:21" s="2" customFormat="1" x14ac:dyDescent="0.2">
      <c r="B685" s="11"/>
      <c r="C685" s="11"/>
      <c r="D685" s="11"/>
      <c r="E685" s="11"/>
      <c r="F685" s="11"/>
      <c r="H685" s="4"/>
      <c r="I685" s="4"/>
      <c r="J685" s="4"/>
      <c r="K685" s="4"/>
      <c r="L685" s="4"/>
      <c r="M685" s="4"/>
      <c r="N685" s="4"/>
      <c r="O685" s="5"/>
      <c r="P685" s="4"/>
      <c r="Q685" s="4"/>
      <c r="R685" s="4"/>
      <c r="S685" s="6"/>
      <c r="T685" s="11"/>
      <c r="U685" s="11"/>
    </row>
    <row r="686" spans="2:21" s="2" customFormat="1" x14ac:dyDescent="0.2">
      <c r="B686" s="11"/>
      <c r="C686" s="11"/>
      <c r="D686" s="11"/>
      <c r="E686" s="11"/>
      <c r="F686" s="11"/>
      <c r="H686" s="4"/>
      <c r="I686" s="4"/>
      <c r="J686" s="4"/>
      <c r="K686" s="4"/>
      <c r="L686" s="4"/>
      <c r="M686" s="4"/>
      <c r="N686" s="4"/>
      <c r="O686" s="5"/>
      <c r="P686" s="4"/>
      <c r="Q686" s="4"/>
      <c r="R686" s="4"/>
      <c r="S686" s="6"/>
      <c r="T686" s="11"/>
      <c r="U686" s="11"/>
    </row>
    <row r="687" spans="2:21" s="2" customFormat="1" x14ac:dyDescent="0.2">
      <c r="B687" s="11"/>
      <c r="C687" s="11"/>
      <c r="D687" s="11"/>
      <c r="E687" s="11"/>
      <c r="F687" s="11"/>
      <c r="H687" s="4"/>
      <c r="I687" s="4"/>
      <c r="J687" s="4"/>
      <c r="K687" s="4"/>
      <c r="L687" s="4"/>
      <c r="M687" s="4"/>
      <c r="N687" s="4"/>
      <c r="O687" s="5"/>
      <c r="P687" s="4"/>
      <c r="Q687" s="4"/>
      <c r="R687" s="4"/>
      <c r="S687" s="6"/>
      <c r="T687" s="11"/>
      <c r="U687" s="11"/>
    </row>
    <row r="688" spans="2:21" s="2" customFormat="1" x14ac:dyDescent="0.2">
      <c r="B688" s="11"/>
      <c r="C688" s="11"/>
      <c r="D688" s="11"/>
      <c r="E688" s="11"/>
      <c r="F688" s="11"/>
      <c r="H688" s="4"/>
      <c r="I688" s="4"/>
      <c r="J688" s="4"/>
      <c r="K688" s="4"/>
      <c r="L688" s="4"/>
      <c r="M688" s="4"/>
      <c r="N688" s="4"/>
      <c r="O688" s="5"/>
      <c r="P688" s="4"/>
      <c r="Q688" s="4"/>
      <c r="R688" s="4"/>
      <c r="S688" s="6"/>
      <c r="T688" s="11"/>
      <c r="U688" s="11"/>
    </row>
    <row r="689" spans="2:21" s="2" customFormat="1" x14ac:dyDescent="0.2">
      <c r="B689" s="11"/>
      <c r="C689" s="11"/>
      <c r="D689" s="11"/>
      <c r="E689" s="11"/>
      <c r="F689" s="11"/>
      <c r="H689" s="4"/>
      <c r="I689" s="4"/>
      <c r="J689" s="4"/>
      <c r="K689" s="4"/>
      <c r="L689" s="4"/>
      <c r="M689" s="4"/>
      <c r="N689" s="4"/>
      <c r="O689" s="5"/>
      <c r="P689" s="4"/>
      <c r="Q689" s="4"/>
      <c r="R689" s="4"/>
      <c r="S689" s="6"/>
      <c r="T689" s="11"/>
      <c r="U689" s="11"/>
    </row>
    <row r="690" spans="2:21" s="2" customFormat="1" x14ac:dyDescent="0.2">
      <c r="B690" s="11"/>
      <c r="C690" s="11"/>
      <c r="D690" s="11"/>
      <c r="E690" s="11"/>
      <c r="F690" s="11"/>
      <c r="H690" s="4"/>
      <c r="I690" s="4"/>
      <c r="J690" s="4"/>
      <c r="K690" s="4"/>
      <c r="L690" s="4"/>
      <c r="M690" s="4"/>
      <c r="N690" s="4"/>
      <c r="O690" s="5"/>
      <c r="P690" s="4"/>
      <c r="Q690" s="4"/>
      <c r="R690" s="4"/>
      <c r="S690" s="6"/>
      <c r="T690" s="11"/>
      <c r="U690" s="11"/>
    </row>
    <row r="691" spans="2:21" s="2" customFormat="1" x14ac:dyDescent="0.2">
      <c r="B691" s="11"/>
      <c r="C691" s="11"/>
      <c r="D691" s="11"/>
      <c r="E691" s="11"/>
      <c r="F691" s="11"/>
      <c r="H691" s="4"/>
      <c r="I691" s="4"/>
      <c r="J691" s="4"/>
      <c r="K691" s="4"/>
      <c r="L691" s="4"/>
      <c r="M691" s="4"/>
      <c r="N691" s="4"/>
      <c r="O691" s="5"/>
      <c r="P691" s="4"/>
      <c r="Q691" s="4"/>
      <c r="R691" s="4"/>
      <c r="S691" s="6"/>
      <c r="T691" s="11"/>
      <c r="U691" s="11"/>
    </row>
    <row r="692" spans="2:21" s="2" customFormat="1" x14ac:dyDescent="0.2">
      <c r="B692" s="11"/>
      <c r="C692" s="11"/>
      <c r="D692" s="11"/>
      <c r="E692" s="11"/>
      <c r="F692" s="11"/>
      <c r="H692" s="4"/>
      <c r="I692" s="4"/>
      <c r="J692" s="4"/>
      <c r="K692" s="4"/>
      <c r="L692" s="4"/>
      <c r="M692" s="4"/>
      <c r="N692" s="4"/>
      <c r="O692" s="5"/>
      <c r="P692" s="4"/>
      <c r="Q692" s="4"/>
      <c r="R692" s="4"/>
      <c r="S692" s="6"/>
      <c r="T692" s="11"/>
      <c r="U692" s="11"/>
    </row>
    <row r="693" spans="2:21" s="2" customFormat="1" x14ac:dyDescent="0.2">
      <c r="B693" s="11"/>
      <c r="C693" s="11"/>
      <c r="D693" s="11"/>
      <c r="E693" s="11"/>
      <c r="F693" s="11"/>
      <c r="H693" s="4"/>
      <c r="I693" s="4"/>
      <c r="J693" s="4"/>
      <c r="K693" s="4"/>
      <c r="L693" s="4"/>
      <c r="M693" s="4"/>
      <c r="N693" s="4"/>
      <c r="O693" s="5"/>
      <c r="P693" s="4"/>
      <c r="Q693" s="4"/>
      <c r="R693" s="4"/>
      <c r="S693" s="6"/>
      <c r="T693" s="11"/>
      <c r="U693" s="11"/>
    </row>
    <row r="694" spans="2:21" s="2" customFormat="1" x14ac:dyDescent="0.2">
      <c r="B694" s="11"/>
      <c r="C694" s="11"/>
      <c r="D694" s="11"/>
      <c r="E694" s="11"/>
      <c r="F694" s="11"/>
      <c r="H694" s="4"/>
      <c r="I694" s="4"/>
      <c r="J694" s="4"/>
      <c r="K694" s="4"/>
      <c r="L694" s="4"/>
      <c r="M694" s="4"/>
      <c r="N694" s="4"/>
      <c r="O694" s="5"/>
      <c r="P694" s="4"/>
      <c r="Q694" s="4"/>
      <c r="R694" s="4"/>
      <c r="S694" s="6"/>
      <c r="T694" s="11"/>
      <c r="U694" s="11"/>
    </row>
    <row r="695" spans="2:21" s="2" customFormat="1" x14ac:dyDescent="0.2">
      <c r="B695" s="11"/>
      <c r="C695" s="11"/>
      <c r="D695" s="11"/>
      <c r="E695" s="11"/>
      <c r="F695" s="11"/>
      <c r="H695" s="4"/>
      <c r="I695" s="4"/>
      <c r="J695" s="4"/>
      <c r="K695" s="4"/>
      <c r="L695" s="4"/>
      <c r="M695" s="4"/>
      <c r="N695" s="4"/>
      <c r="O695" s="5"/>
      <c r="P695" s="4"/>
      <c r="Q695" s="4"/>
      <c r="R695" s="4"/>
      <c r="S695" s="6"/>
      <c r="T695" s="11"/>
      <c r="U695" s="11"/>
    </row>
    <row r="696" spans="2:21" s="2" customFormat="1" x14ac:dyDescent="0.2">
      <c r="B696" s="11"/>
      <c r="C696" s="11"/>
      <c r="D696" s="11"/>
      <c r="E696" s="11"/>
      <c r="F696" s="11"/>
      <c r="H696" s="4"/>
      <c r="I696" s="4"/>
      <c r="J696" s="4"/>
      <c r="K696" s="4"/>
      <c r="L696" s="4"/>
      <c r="M696" s="4"/>
      <c r="N696" s="4"/>
      <c r="O696" s="5"/>
      <c r="P696" s="4"/>
      <c r="Q696" s="4"/>
      <c r="R696" s="4"/>
      <c r="S696" s="6"/>
      <c r="T696" s="11"/>
      <c r="U696" s="11"/>
    </row>
    <row r="697" spans="2:21" s="2" customFormat="1" x14ac:dyDescent="0.2">
      <c r="B697" s="11"/>
      <c r="C697" s="11"/>
      <c r="D697" s="11"/>
      <c r="E697" s="11"/>
      <c r="F697" s="11"/>
      <c r="H697" s="4"/>
      <c r="I697" s="4"/>
      <c r="J697" s="4"/>
      <c r="K697" s="4"/>
      <c r="L697" s="4"/>
      <c r="M697" s="4"/>
      <c r="N697" s="4"/>
      <c r="O697" s="5"/>
      <c r="P697" s="4"/>
      <c r="Q697" s="4"/>
      <c r="R697" s="4"/>
      <c r="S697" s="6"/>
      <c r="T697" s="11"/>
      <c r="U697" s="11"/>
    </row>
    <row r="698" spans="2:21" s="2" customFormat="1" x14ac:dyDescent="0.2">
      <c r="B698" s="11"/>
      <c r="C698" s="11"/>
      <c r="D698" s="11"/>
      <c r="E698" s="11"/>
      <c r="F698" s="11"/>
      <c r="H698" s="4"/>
      <c r="I698" s="4"/>
      <c r="J698" s="4"/>
      <c r="K698" s="4"/>
      <c r="L698" s="4"/>
      <c r="M698" s="4"/>
      <c r="N698" s="4"/>
      <c r="O698" s="5"/>
      <c r="P698" s="4"/>
      <c r="Q698" s="4"/>
      <c r="R698" s="4"/>
      <c r="S698" s="6"/>
      <c r="T698" s="11"/>
      <c r="U698" s="11"/>
    </row>
    <row r="699" spans="2:21" s="2" customFormat="1" x14ac:dyDescent="0.2">
      <c r="B699" s="11"/>
      <c r="C699" s="11"/>
      <c r="D699" s="11"/>
      <c r="E699" s="11"/>
      <c r="F699" s="11"/>
      <c r="H699" s="4"/>
      <c r="I699" s="4"/>
      <c r="J699" s="4"/>
      <c r="K699" s="4"/>
      <c r="L699" s="4"/>
      <c r="M699" s="4"/>
      <c r="N699" s="4"/>
      <c r="O699" s="5"/>
      <c r="P699" s="4"/>
      <c r="Q699" s="4"/>
      <c r="R699" s="4"/>
      <c r="S699" s="6"/>
      <c r="T699" s="11"/>
      <c r="U699" s="11"/>
    </row>
    <row r="700" spans="2:21" s="2" customFormat="1" x14ac:dyDescent="0.2">
      <c r="B700" s="11"/>
      <c r="C700" s="11"/>
      <c r="D700" s="11"/>
      <c r="E700" s="11"/>
      <c r="F700" s="11"/>
      <c r="H700" s="4"/>
      <c r="I700" s="4"/>
      <c r="J700" s="4"/>
      <c r="K700" s="4"/>
      <c r="L700" s="4"/>
      <c r="M700" s="4"/>
      <c r="N700" s="4"/>
      <c r="O700" s="5"/>
      <c r="P700" s="4"/>
      <c r="Q700" s="4"/>
      <c r="R700" s="4"/>
      <c r="S700" s="6"/>
      <c r="T700" s="11"/>
      <c r="U700" s="11"/>
    </row>
    <row r="701" spans="2:21" s="2" customFormat="1" x14ac:dyDescent="0.2">
      <c r="B701" s="11"/>
      <c r="C701" s="11"/>
      <c r="D701" s="11"/>
      <c r="E701" s="11"/>
      <c r="F701" s="11"/>
      <c r="H701" s="4"/>
      <c r="I701" s="4"/>
      <c r="J701" s="4"/>
      <c r="K701" s="4"/>
      <c r="L701" s="4"/>
      <c r="M701" s="4"/>
      <c r="N701" s="4"/>
      <c r="O701" s="5"/>
      <c r="P701" s="4"/>
      <c r="Q701" s="4"/>
      <c r="R701" s="4"/>
      <c r="S701" s="6"/>
      <c r="T701" s="11"/>
      <c r="U701" s="11"/>
    </row>
    <row r="702" spans="2:21" s="2" customFormat="1" x14ac:dyDescent="0.2">
      <c r="B702" s="11"/>
      <c r="C702" s="11"/>
      <c r="D702" s="11"/>
      <c r="E702" s="11"/>
      <c r="F702" s="11"/>
      <c r="H702" s="4"/>
      <c r="I702" s="4"/>
      <c r="J702" s="4"/>
      <c r="K702" s="4"/>
      <c r="L702" s="4"/>
      <c r="M702" s="4"/>
      <c r="N702" s="4"/>
      <c r="O702" s="5"/>
      <c r="P702" s="4"/>
      <c r="Q702" s="4"/>
      <c r="R702" s="4"/>
      <c r="S702" s="6"/>
      <c r="T702" s="11"/>
      <c r="U702" s="11"/>
    </row>
    <row r="703" spans="2:21" s="2" customFormat="1" x14ac:dyDescent="0.2">
      <c r="B703" s="11"/>
      <c r="C703" s="11"/>
      <c r="D703" s="11"/>
      <c r="E703" s="11"/>
      <c r="F703" s="11"/>
      <c r="H703" s="4"/>
      <c r="I703" s="4"/>
      <c r="J703" s="4"/>
      <c r="K703" s="4"/>
      <c r="L703" s="4"/>
      <c r="M703" s="4"/>
      <c r="N703" s="4"/>
      <c r="O703" s="5"/>
      <c r="P703" s="4"/>
      <c r="Q703" s="4"/>
      <c r="R703" s="4"/>
      <c r="S703" s="6"/>
      <c r="T703" s="11"/>
      <c r="U703" s="11"/>
    </row>
    <row r="704" spans="2:21" s="2" customFormat="1" x14ac:dyDescent="0.2">
      <c r="B704" s="11"/>
      <c r="C704" s="11"/>
      <c r="D704" s="11"/>
      <c r="E704" s="11"/>
      <c r="F704" s="11"/>
      <c r="H704" s="4"/>
      <c r="I704" s="4"/>
      <c r="J704" s="4"/>
      <c r="K704" s="4"/>
      <c r="L704" s="4"/>
      <c r="M704" s="4"/>
      <c r="N704" s="4"/>
      <c r="O704" s="5"/>
      <c r="P704" s="4"/>
      <c r="Q704" s="4"/>
      <c r="R704" s="4"/>
      <c r="S704" s="6"/>
      <c r="T704" s="11"/>
      <c r="U704" s="11"/>
    </row>
    <row r="705" spans="2:21" s="2" customFormat="1" x14ac:dyDescent="0.2">
      <c r="B705" s="11"/>
      <c r="C705" s="11"/>
      <c r="D705" s="11"/>
      <c r="E705" s="11"/>
      <c r="F705" s="11"/>
      <c r="H705" s="4"/>
      <c r="I705" s="4"/>
      <c r="J705" s="4"/>
      <c r="K705" s="4"/>
      <c r="L705" s="4"/>
      <c r="M705" s="4"/>
      <c r="N705" s="4"/>
      <c r="O705" s="5"/>
      <c r="P705" s="4"/>
      <c r="Q705" s="4"/>
      <c r="R705" s="4"/>
      <c r="S705" s="6"/>
      <c r="T705" s="11"/>
      <c r="U705" s="11"/>
    </row>
    <row r="706" spans="2:21" s="2" customFormat="1" x14ac:dyDescent="0.2">
      <c r="B706" s="11"/>
      <c r="C706" s="11"/>
      <c r="D706" s="11"/>
      <c r="E706" s="11"/>
      <c r="F706" s="11"/>
      <c r="H706" s="4"/>
      <c r="I706" s="4"/>
      <c r="J706" s="4"/>
      <c r="K706" s="4"/>
      <c r="L706" s="4"/>
      <c r="M706" s="4"/>
      <c r="N706" s="4"/>
      <c r="O706" s="5"/>
      <c r="P706" s="4"/>
      <c r="Q706" s="4"/>
      <c r="R706" s="4"/>
      <c r="S706" s="6"/>
      <c r="T706" s="11"/>
      <c r="U706" s="11"/>
    </row>
    <row r="707" spans="2:21" s="2" customFormat="1" x14ac:dyDescent="0.2">
      <c r="B707" s="11"/>
      <c r="C707" s="11"/>
      <c r="D707" s="11"/>
      <c r="E707" s="11"/>
      <c r="F707" s="11"/>
      <c r="H707" s="4"/>
      <c r="I707" s="4"/>
      <c r="J707" s="4"/>
      <c r="K707" s="4"/>
      <c r="L707" s="4"/>
      <c r="M707" s="4"/>
      <c r="N707" s="4"/>
      <c r="O707" s="5"/>
      <c r="P707" s="4"/>
      <c r="Q707" s="4"/>
      <c r="R707" s="4"/>
      <c r="S707" s="6"/>
      <c r="T707" s="11"/>
      <c r="U707" s="11"/>
    </row>
    <row r="708" spans="2:21" s="2" customFormat="1" x14ac:dyDescent="0.2">
      <c r="B708" s="11"/>
      <c r="C708" s="11"/>
      <c r="D708" s="11"/>
      <c r="E708" s="11"/>
      <c r="F708" s="11"/>
      <c r="H708" s="4"/>
      <c r="I708" s="4"/>
      <c r="J708" s="4"/>
      <c r="K708" s="4"/>
      <c r="L708" s="4"/>
      <c r="M708" s="4"/>
      <c r="N708" s="4"/>
      <c r="O708" s="5"/>
      <c r="P708" s="4"/>
      <c r="Q708" s="4"/>
      <c r="R708" s="4"/>
      <c r="S708" s="6"/>
      <c r="T708" s="11"/>
      <c r="U708" s="11"/>
    </row>
    <row r="709" spans="2:21" s="2" customFormat="1" x14ac:dyDescent="0.2">
      <c r="B709" s="11"/>
      <c r="C709" s="11"/>
      <c r="D709" s="11"/>
      <c r="E709" s="11"/>
      <c r="F709" s="11"/>
      <c r="H709" s="4"/>
      <c r="I709" s="4"/>
      <c r="J709" s="4"/>
      <c r="K709" s="4"/>
      <c r="L709" s="4"/>
      <c r="M709" s="4"/>
      <c r="N709" s="4"/>
      <c r="O709" s="5"/>
      <c r="P709" s="4"/>
      <c r="Q709" s="4"/>
      <c r="R709" s="4"/>
      <c r="S709" s="6"/>
      <c r="T709" s="11"/>
      <c r="U709" s="11"/>
    </row>
    <row r="710" spans="2:21" s="2" customFormat="1" x14ac:dyDescent="0.2">
      <c r="B710" s="11"/>
      <c r="C710" s="11"/>
      <c r="D710" s="11"/>
      <c r="E710" s="11"/>
      <c r="F710" s="11"/>
      <c r="H710" s="4"/>
      <c r="I710" s="4"/>
      <c r="J710" s="4"/>
      <c r="K710" s="4"/>
      <c r="L710" s="4"/>
      <c r="M710" s="4"/>
      <c r="N710" s="4"/>
      <c r="O710" s="5"/>
      <c r="P710" s="4"/>
      <c r="Q710" s="4"/>
      <c r="R710" s="4"/>
      <c r="S710" s="6"/>
      <c r="T710" s="11"/>
      <c r="U710" s="11"/>
    </row>
    <row r="711" spans="2:21" s="2" customFormat="1" x14ac:dyDescent="0.2">
      <c r="B711" s="11"/>
      <c r="C711" s="11"/>
      <c r="D711" s="11"/>
      <c r="E711" s="11"/>
      <c r="F711" s="11"/>
      <c r="H711" s="4"/>
      <c r="I711" s="4"/>
      <c r="J711" s="4"/>
      <c r="K711" s="4"/>
      <c r="L711" s="4"/>
      <c r="M711" s="4"/>
      <c r="N711" s="4"/>
      <c r="O711" s="5"/>
      <c r="P711" s="4"/>
      <c r="Q711" s="4"/>
      <c r="R711" s="4"/>
      <c r="S711" s="6"/>
      <c r="T711" s="11"/>
      <c r="U711" s="11"/>
    </row>
    <row r="712" spans="2:21" s="2" customFormat="1" x14ac:dyDescent="0.2">
      <c r="B712" s="11"/>
      <c r="C712" s="11"/>
      <c r="D712" s="11"/>
      <c r="E712" s="11"/>
      <c r="F712" s="11"/>
      <c r="H712" s="4"/>
      <c r="I712" s="4"/>
      <c r="J712" s="4"/>
      <c r="K712" s="4"/>
      <c r="L712" s="4"/>
      <c r="M712" s="4"/>
      <c r="N712" s="4"/>
      <c r="O712" s="5"/>
      <c r="P712" s="4"/>
      <c r="Q712" s="4"/>
      <c r="R712" s="4"/>
      <c r="S712" s="6"/>
      <c r="T712" s="11"/>
      <c r="U712" s="11"/>
    </row>
    <row r="713" spans="2:21" s="2" customFormat="1" x14ac:dyDescent="0.2">
      <c r="B713" s="11"/>
      <c r="C713" s="11"/>
      <c r="D713" s="11"/>
      <c r="E713" s="11"/>
      <c r="F713" s="11"/>
      <c r="H713" s="4"/>
      <c r="I713" s="4"/>
      <c r="J713" s="4"/>
      <c r="K713" s="4"/>
      <c r="L713" s="4"/>
      <c r="M713" s="4"/>
      <c r="N713" s="4"/>
      <c r="O713" s="5"/>
      <c r="P713" s="4"/>
      <c r="Q713" s="4"/>
      <c r="R713" s="4"/>
      <c r="S713" s="6"/>
      <c r="T713" s="11"/>
      <c r="U713" s="11"/>
    </row>
    <row r="714" spans="2:21" s="2" customFormat="1" x14ac:dyDescent="0.2">
      <c r="B714" s="11"/>
      <c r="C714" s="11"/>
      <c r="D714" s="11"/>
      <c r="E714" s="11"/>
      <c r="F714" s="11"/>
      <c r="H714" s="4"/>
      <c r="I714" s="4"/>
      <c r="J714" s="4"/>
      <c r="K714" s="4"/>
      <c r="L714" s="4"/>
      <c r="M714" s="4"/>
      <c r="N714" s="4"/>
      <c r="O714" s="5"/>
      <c r="P714" s="4"/>
      <c r="Q714" s="4"/>
      <c r="R714" s="4"/>
      <c r="S714" s="6"/>
      <c r="T714" s="11"/>
      <c r="U714" s="11"/>
    </row>
    <row r="715" spans="2:21" s="2" customFormat="1" x14ac:dyDescent="0.2">
      <c r="B715" s="11"/>
      <c r="C715" s="11"/>
      <c r="D715" s="11"/>
      <c r="E715" s="11"/>
      <c r="F715" s="11"/>
      <c r="H715" s="4"/>
      <c r="I715" s="4"/>
      <c r="J715" s="4"/>
      <c r="K715" s="4"/>
      <c r="L715" s="4"/>
      <c r="M715" s="4"/>
      <c r="N715" s="4"/>
      <c r="O715" s="5"/>
      <c r="P715" s="4"/>
      <c r="Q715" s="4"/>
      <c r="R715" s="4"/>
      <c r="S715" s="6"/>
      <c r="T715" s="11"/>
      <c r="U715" s="11"/>
    </row>
    <row r="716" spans="2:21" s="2" customFormat="1" x14ac:dyDescent="0.2">
      <c r="B716" s="11"/>
      <c r="C716" s="11"/>
      <c r="D716" s="11"/>
      <c r="E716" s="11"/>
      <c r="F716" s="11"/>
      <c r="H716" s="4"/>
      <c r="I716" s="4"/>
      <c r="J716" s="4"/>
      <c r="K716" s="4"/>
      <c r="L716" s="4"/>
      <c r="M716" s="4"/>
      <c r="N716" s="4"/>
      <c r="O716" s="5"/>
      <c r="P716" s="4"/>
      <c r="Q716" s="4"/>
      <c r="R716" s="4"/>
      <c r="S716" s="6"/>
      <c r="T716" s="11"/>
      <c r="U716" s="11"/>
    </row>
    <row r="717" spans="2:21" s="2" customFormat="1" x14ac:dyDescent="0.2">
      <c r="B717" s="11"/>
      <c r="C717" s="11"/>
      <c r="D717" s="11"/>
      <c r="E717" s="11"/>
      <c r="F717" s="11"/>
      <c r="H717" s="4"/>
      <c r="I717" s="4"/>
      <c r="J717" s="4"/>
      <c r="K717" s="4"/>
      <c r="L717" s="4"/>
      <c r="M717" s="4"/>
      <c r="N717" s="4"/>
      <c r="O717" s="5"/>
      <c r="P717" s="4"/>
      <c r="Q717" s="4"/>
      <c r="R717" s="4"/>
      <c r="S717" s="6"/>
      <c r="T717" s="11"/>
      <c r="U717" s="11"/>
    </row>
    <row r="718" spans="2:21" s="2" customFormat="1" x14ac:dyDescent="0.2">
      <c r="B718" s="11"/>
      <c r="C718" s="11"/>
      <c r="D718" s="11"/>
      <c r="E718" s="11"/>
      <c r="F718" s="11"/>
      <c r="H718" s="4"/>
      <c r="I718" s="4"/>
      <c r="J718" s="4"/>
      <c r="K718" s="4"/>
      <c r="L718" s="4"/>
      <c r="M718" s="4"/>
      <c r="N718" s="4"/>
      <c r="O718" s="5"/>
      <c r="P718" s="4"/>
      <c r="Q718" s="4"/>
      <c r="R718" s="4"/>
      <c r="S718" s="6"/>
      <c r="T718" s="11"/>
      <c r="U718" s="11"/>
    </row>
    <row r="719" spans="2:21" s="2" customFormat="1" x14ac:dyDescent="0.2">
      <c r="B719" s="11"/>
      <c r="C719" s="11"/>
      <c r="D719" s="11"/>
      <c r="E719" s="11"/>
      <c r="F719" s="11"/>
      <c r="H719" s="4"/>
      <c r="I719" s="4"/>
      <c r="J719" s="4"/>
      <c r="K719" s="4"/>
      <c r="L719" s="4"/>
      <c r="M719" s="4"/>
      <c r="N719" s="4"/>
      <c r="O719" s="5"/>
      <c r="P719" s="4"/>
      <c r="Q719" s="4"/>
      <c r="R719" s="4"/>
      <c r="S719" s="6"/>
      <c r="T719" s="11"/>
      <c r="U719" s="11"/>
    </row>
    <row r="720" spans="2:21" s="2" customFormat="1" x14ac:dyDescent="0.2">
      <c r="B720" s="11"/>
      <c r="C720" s="11"/>
      <c r="D720" s="11"/>
      <c r="E720" s="11"/>
      <c r="F720" s="11"/>
      <c r="H720" s="4"/>
      <c r="I720" s="4"/>
      <c r="J720" s="4"/>
      <c r="K720" s="4"/>
      <c r="L720" s="4"/>
      <c r="M720" s="4"/>
      <c r="N720" s="4"/>
      <c r="O720" s="5"/>
      <c r="P720" s="4"/>
      <c r="Q720" s="4"/>
      <c r="R720" s="4"/>
      <c r="S720" s="6"/>
      <c r="T720" s="11"/>
      <c r="U720" s="11"/>
    </row>
    <row r="721" spans="2:21" s="2" customFormat="1" x14ac:dyDescent="0.2">
      <c r="B721" s="11"/>
      <c r="C721" s="11"/>
      <c r="D721" s="11"/>
      <c r="E721" s="11"/>
      <c r="F721" s="11"/>
      <c r="H721" s="4"/>
      <c r="I721" s="4"/>
      <c r="J721" s="4"/>
      <c r="K721" s="4"/>
      <c r="L721" s="4"/>
      <c r="M721" s="4"/>
      <c r="N721" s="4"/>
      <c r="O721" s="5"/>
      <c r="P721" s="4"/>
      <c r="Q721" s="4"/>
      <c r="R721" s="4"/>
      <c r="S721" s="6"/>
      <c r="T721" s="11"/>
      <c r="U721" s="11"/>
    </row>
    <row r="722" spans="2:21" s="2" customFormat="1" x14ac:dyDescent="0.2">
      <c r="B722" s="11"/>
      <c r="C722" s="11"/>
      <c r="D722" s="11"/>
      <c r="E722" s="11"/>
      <c r="F722" s="11"/>
      <c r="H722" s="4"/>
      <c r="I722" s="4"/>
      <c r="J722" s="4"/>
      <c r="K722" s="4"/>
      <c r="L722" s="4"/>
      <c r="M722" s="4"/>
      <c r="N722" s="4"/>
      <c r="O722" s="5"/>
      <c r="P722" s="4"/>
      <c r="Q722" s="4"/>
      <c r="R722" s="4"/>
      <c r="S722" s="6"/>
      <c r="T722" s="11"/>
      <c r="U722" s="11"/>
    </row>
    <row r="723" spans="2:21" s="2" customFormat="1" x14ac:dyDescent="0.2">
      <c r="B723" s="11"/>
      <c r="C723" s="11"/>
      <c r="D723" s="11"/>
      <c r="E723" s="11"/>
      <c r="F723" s="11"/>
      <c r="H723" s="4"/>
      <c r="I723" s="4"/>
      <c r="J723" s="4"/>
      <c r="K723" s="4"/>
      <c r="L723" s="4"/>
      <c r="M723" s="4"/>
      <c r="N723" s="4"/>
      <c r="O723" s="5"/>
      <c r="P723" s="4"/>
      <c r="Q723" s="4"/>
      <c r="R723" s="4"/>
      <c r="S723" s="6"/>
      <c r="T723" s="11"/>
      <c r="U723" s="11"/>
    </row>
    <row r="724" spans="2:21" s="2" customFormat="1" x14ac:dyDescent="0.2">
      <c r="B724" s="11"/>
      <c r="C724" s="11"/>
      <c r="D724" s="11"/>
      <c r="E724" s="11"/>
      <c r="F724" s="11"/>
      <c r="H724" s="4"/>
      <c r="I724" s="4"/>
      <c r="J724" s="4"/>
      <c r="K724" s="4"/>
      <c r="L724" s="4"/>
      <c r="M724" s="4"/>
      <c r="N724" s="4"/>
      <c r="O724" s="5"/>
      <c r="P724" s="4"/>
      <c r="Q724" s="4"/>
      <c r="R724" s="4"/>
      <c r="S724" s="6"/>
      <c r="T724" s="11"/>
      <c r="U724" s="11"/>
    </row>
    <row r="725" spans="2:21" s="2" customFormat="1" x14ac:dyDescent="0.2">
      <c r="B725" s="11"/>
      <c r="C725" s="11"/>
      <c r="D725" s="11"/>
      <c r="E725" s="11"/>
      <c r="F725" s="11"/>
      <c r="H725" s="4"/>
      <c r="I725" s="4"/>
      <c r="J725" s="4"/>
      <c r="K725" s="4"/>
      <c r="L725" s="4"/>
      <c r="M725" s="4"/>
      <c r="N725" s="4"/>
      <c r="O725" s="5"/>
      <c r="P725" s="4"/>
      <c r="Q725" s="4"/>
      <c r="R725" s="4"/>
      <c r="S725" s="6"/>
      <c r="T725" s="11"/>
      <c r="U725" s="11"/>
    </row>
    <row r="726" spans="2:21" s="2" customFormat="1" x14ac:dyDescent="0.2">
      <c r="B726" s="11"/>
      <c r="C726" s="11"/>
      <c r="D726" s="11"/>
      <c r="E726" s="11"/>
      <c r="F726" s="11"/>
      <c r="H726" s="4"/>
      <c r="I726" s="4"/>
      <c r="J726" s="4"/>
      <c r="K726" s="4"/>
      <c r="L726" s="4"/>
      <c r="M726" s="4"/>
      <c r="N726" s="4"/>
      <c r="O726" s="5"/>
      <c r="P726" s="4"/>
      <c r="Q726" s="4"/>
      <c r="R726" s="4"/>
      <c r="S726" s="6"/>
      <c r="T726" s="11"/>
      <c r="U726" s="11"/>
    </row>
    <row r="727" spans="2:21" s="2" customFormat="1" x14ac:dyDescent="0.2">
      <c r="B727" s="11"/>
      <c r="C727" s="11"/>
      <c r="D727" s="11"/>
      <c r="E727" s="11"/>
      <c r="F727" s="11"/>
      <c r="H727" s="4"/>
      <c r="I727" s="4"/>
      <c r="J727" s="4"/>
      <c r="K727" s="4"/>
      <c r="L727" s="4"/>
      <c r="M727" s="4"/>
      <c r="N727" s="4"/>
      <c r="O727" s="5"/>
      <c r="P727" s="4"/>
      <c r="Q727" s="4"/>
      <c r="R727" s="4"/>
      <c r="S727" s="6"/>
      <c r="T727" s="11"/>
      <c r="U727" s="11"/>
    </row>
    <row r="728" spans="2:21" s="2" customFormat="1" x14ac:dyDescent="0.2">
      <c r="B728" s="11"/>
      <c r="C728" s="11"/>
      <c r="D728" s="11"/>
      <c r="E728" s="11"/>
      <c r="F728" s="11"/>
      <c r="H728" s="4"/>
      <c r="I728" s="4"/>
      <c r="J728" s="4"/>
      <c r="K728" s="4"/>
      <c r="L728" s="4"/>
      <c r="M728" s="4"/>
      <c r="N728" s="4"/>
      <c r="O728" s="5"/>
      <c r="P728" s="4"/>
      <c r="Q728" s="4"/>
      <c r="R728" s="4"/>
      <c r="S728" s="6"/>
      <c r="T728" s="11"/>
      <c r="U728" s="11"/>
    </row>
    <row r="729" spans="2:21" s="2" customFormat="1" x14ac:dyDescent="0.2">
      <c r="B729" s="11"/>
      <c r="C729" s="11"/>
      <c r="D729" s="11"/>
      <c r="E729" s="11"/>
      <c r="F729" s="11"/>
      <c r="H729" s="4"/>
      <c r="I729" s="4"/>
      <c r="J729" s="4"/>
      <c r="K729" s="4"/>
      <c r="L729" s="4"/>
      <c r="M729" s="4"/>
      <c r="N729" s="4"/>
      <c r="O729" s="5"/>
      <c r="P729" s="4"/>
      <c r="Q729" s="4"/>
      <c r="R729" s="4"/>
      <c r="S729" s="6"/>
      <c r="T729" s="11"/>
      <c r="U729" s="11"/>
    </row>
    <row r="730" spans="2:21" s="2" customFormat="1" x14ac:dyDescent="0.2">
      <c r="B730" s="11"/>
      <c r="C730" s="11"/>
      <c r="D730" s="11"/>
      <c r="E730" s="11"/>
      <c r="F730" s="11"/>
      <c r="H730" s="4"/>
      <c r="I730" s="4"/>
      <c r="J730" s="4"/>
      <c r="K730" s="4"/>
      <c r="L730" s="4"/>
      <c r="M730" s="4"/>
      <c r="N730" s="4"/>
      <c r="O730" s="5"/>
      <c r="P730" s="4"/>
      <c r="Q730" s="4"/>
      <c r="R730" s="4"/>
      <c r="S730" s="6"/>
      <c r="T730" s="11"/>
      <c r="U730" s="11"/>
    </row>
    <row r="731" spans="2:21" s="2" customFormat="1" x14ac:dyDescent="0.2">
      <c r="B731" s="11"/>
      <c r="C731" s="11"/>
      <c r="D731" s="11"/>
      <c r="E731" s="11"/>
      <c r="F731" s="11"/>
      <c r="H731" s="4"/>
      <c r="I731" s="4"/>
      <c r="J731" s="4"/>
      <c r="K731" s="4"/>
      <c r="L731" s="4"/>
      <c r="M731" s="4"/>
      <c r="N731" s="4"/>
      <c r="O731" s="5"/>
      <c r="P731" s="4"/>
      <c r="Q731" s="4"/>
      <c r="R731" s="4"/>
      <c r="S731" s="6"/>
      <c r="T731" s="11"/>
      <c r="U731" s="11"/>
    </row>
    <row r="732" spans="2:21" s="2" customFormat="1" x14ac:dyDescent="0.2">
      <c r="B732" s="11"/>
      <c r="C732" s="11"/>
      <c r="D732" s="11"/>
      <c r="E732" s="11"/>
      <c r="F732" s="11"/>
      <c r="H732" s="4"/>
      <c r="I732" s="4"/>
      <c r="J732" s="4"/>
      <c r="K732" s="4"/>
      <c r="L732" s="4"/>
      <c r="M732" s="4"/>
      <c r="N732" s="4"/>
      <c r="O732" s="5"/>
      <c r="P732" s="4"/>
      <c r="Q732" s="4"/>
      <c r="R732" s="4"/>
      <c r="S732" s="6"/>
      <c r="T732" s="11"/>
      <c r="U732" s="11"/>
    </row>
    <row r="733" spans="2:21" s="2" customFormat="1" x14ac:dyDescent="0.2">
      <c r="B733" s="11"/>
      <c r="C733" s="11"/>
      <c r="D733" s="11"/>
      <c r="E733" s="11"/>
      <c r="F733" s="11"/>
      <c r="H733" s="4"/>
      <c r="I733" s="4"/>
      <c r="J733" s="4"/>
      <c r="K733" s="4"/>
      <c r="L733" s="4"/>
      <c r="M733" s="4"/>
      <c r="N733" s="4"/>
      <c r="O733" s="5"/>
      <c r="P733" s="4"/>
      <c r="Q733" s="4"/>
      <c r="R733" s="4"/>
      <c r="S733" s="6"/>
      <c r="T733" s="11"/>
      <c r="U733" s="11"/>
    </row>
    <row r="734" spans="2:21" s="2" customFormat="1" x14ac:dyDescent="0.2">
      <c r="B734" s="11"/>
      <c r="C734" s="11"/>
      <c r="D734" s="11"/>
      <c r="E734" s="11"/>
      <c r="F734" s="11"/>
      <c r="H734" s="4"/>
      <c r="I734" s="4"/>
      <c r="J734" s="4"/>
      <c r="K734" s="4"/>
      <c r="L734" s="4"/>
      <c r="M734" s="4"/>
      <c r="N734" s="4"/>
      <c r="O734" s="5"/>
      <c r="P734" s="4"/>
      <c r="Q734" s="4"/>
      <c r="R734" s="4"/>
      <c r="S734" s="6"/>
      <c r="T734" s="11"/>
      <c r="U734" s="11"/>
    </row>
    <row r="735" spans="2:21" s="2" customFormat="1" x14ac:dyDescent="0.2">
      <c r="B735" s="11"/>
      <c r="C735" s="11"/>
      <c r="D735" s="11"/>
      <c r="E735" s="11"/>
      <c r="F735" s="11"/>
      <c r="H735" s="4"/>
      <c r="I735" s="4"/>
      <c r="J735" s="4"/>
      <c r="K735" s="4"/>
      <c r="L735" s="4"/>
      <c r="M735" s="4"/>
      <c r="N735" s="4"/>
      <c r="O735" s="5"/>
      <c r="P735" s="4"/>
      <c r="Q735" s="4"/>
      <c r="R735" s="4"/>
      <c r="S735" s="6"/>
      <c r="T735" s="11"/>
      <c r="U735" s="11"/>
    </row>
    <row r="736" spans="2:21" s="2" customFormat="1" x14ac:dyDescent="0.2">
      <c r="B736" s="11"/>
      <c r="C736" s="11"/>
      <c r="D736" s="11"/>
      <c r="E736" s="11"/>
      <c r="F736" s="11"/>
      <c r="H736" s="4"/>
      <c r="I736" s="4"/>
      <c r="J736" s="4"/>
      <c r="K736" s="4"/>
      <c r="L736" s="4"/>
      <c r="M736" s="4"/>
      <c r="N736" s="4"/>
      <c r="O736" s="5"/>
      <c r="P736" s="4"/>
      <c r="Q736" s="4"/>
      <c r="R736" s="4"/>
      <c r="S736" s="6"/>
      <c r="T736" s="11"/>
      <c r="U736" s="11"/>
    </row>
    <row r="737" spans="2:21" s="2" customFormat="1" x14ac:dyDescent="0.2">
      <c r="B737" s="11"/>
      <c r="C737" s="11"/>
      <c r="D737" s="11"/>
      <c r="E737" s="11"/>
      <c r="F737" s="11"/>
      <c r="H737" s="4"/>
      <c r="I737" s="4"/>
      <c r="J737" s="4"/>
      <c r="K737" s="4"/>
      <c r="L737" s="4"/>
      <c r="M737" s="4"/>
      <c r="N737" s="4"/>
      <c r="O737" s="5"/>
      <c r="P737" s="4"/>
      <c r="Q737" s="4"/>
      <c r="R737" s="4"/>
      <c r="S737" s="6"/>
      <c r="T737" s="11"/>
      <c r="U737" s="11"/>
    </row>
    <row r="738" spans="2:21" s="2" customFormat="1" x14ac:dyDescent="0.2">
      <c r="B738" s="11"/>
      <c r="C738" s="11"/>
      <c r="D738" s="11"/>
      <c r="E738" s="11"/>
      <c r="F738" s="11"/>
      <c r="H738" s="4"/>
      <c r="I738" s="4"/>
      <c r="J738" s="4"/>
      <c r="K738" s="4"/>
      <c r="L738" s="4"/>
      <c r="M738" s="4"/>
      <c r="N738" s="4"/>
      <c r="O738" s="5"/>
      <c r="P738" s="4"/>
      <c r="Q738" s="4"/>
      <c r="R738" s="4"/>
      <c r="S738" s="6"/>
      <c r="T738" s="11"/>
      <c r="U738" s="11"/>
    </row>
    <row r="739" spans="2:21" s="2" customFormat="1" x14ac:dyDescent="0.2">
      <c r="B739" s="11"/>
      <c r="C739" s="11"/>
      <c r="D739" s="11"/>
      <c r="E739" s="11"/>
      <c r="F739" s="11"/>
      <c r="H739" s="4"/>
      <c r="I739" s="4"/>
      <c r="J739" s="4"/>
      <c r="K739" s="4"/>
      <c r="L739" s="4"/>
      <c r="M739" s="4"/>
      <c r="N739" s="4"/>
      <c r="O739" s="5"/>
      <c r="P739" s="4"/>
      <c r="Q739" s="4"/>
      <c r="R739" s="4"/>
      <c r="S739" s="6"/>
      <c r="T739" s="11"/>
      <c r="U739" s="11"/>
    </row>
    <row r="740" spans="2:21" s="2" customFormat="1" x14ac:dyDescent="0.2">
      <c r="B740" s="11"/>
      <c r="C740" s="11"/>
      <c r="D740" s="11"/>
      <c r="E740" s="11"/>
      <c r="F740" s="11"/>
      <c r="H740" s="4"/>
      <c r="I740" s="4"/>
      <c r="J740" s="4"/>
      <c r="K740" s="4"/>
      <c r="L740" s="4"/>
      <c r="M740" s="4"/>
      <c r="N740" s="4"/>
      <c r="O740" s="5"/>
      <c r="P740" s="4"/>
      <c r="Q740" s="4"/>
      <c r="R740" s="4"/>
      <c r="S740" s="6"/>
      <c r="T740" s="11"/>
      <c r="U740" s="11"/>
    </row>
    <row r="741" spans="2:21" s="2" customFormat="1" x14ac:dyDescent="0.2">
      <c r="B741" s="11"/>
      <c r="C741" s="11"/>
      <c r="D741" s="11"/>
      <c r="E741" s="11"/>
      <c r="F741" s="11"/>
      <c r="H741" s="4"/>
      <c r="I741" s="4"/>
      <c r="J741" s="4"/>
      <c r="K741" s="4"/>
      <c r="L741" s="4"/>
      <c r="M741" s="4"/>
      <c r="N741" s="4"/>
      <c r="O741" s="5"/>
      <c r="P741" s="4"/>
      <c r="Q741" s="4"/>
      <c r="R741" s="4"/>
      <c r="S741" s="6"/>
      <c r="T741" s="11"/>
      <c r="U741" s="11"/>
    </row>
    <row r="742" spans="2:21" s="2" customFormat="1" x14ac:dyDescent="0.2">
      <c r="B742" s="11"/>
      <c r="C742" s="11"/>
      <c r="D742" s="11"/>
      <c r="E742" s="11"/>
      <c r="F742" s="11"/>
      <c r="H742" s="4"/>
      <c r="I742" s="4"/>
      <c r="J742" s="4"/>
      <c r="K742" s="4"/>
      <c r="L742" s="4"/>
      <c r="M742" s="4"/>
      <c r="N742" s="4"/>
      <c r="O742" s="5"/>
      <c r="P742" s="4"/>
      <c r="Q742" s="4"/>
      <c r="R742" s="4"/>
      <c r="S742" s="6"/>
      <c r="T742" s="11"/>
      <c r="U742" s="11"/>
    </row>
    <row r="743" spans="2:21" s="2" customFormat="1" x14ac:dyDescent="0.2">
      <c r="B743" s="11"/>
      <c r="C743" s="11"/>
      <c r="D743" s="11"/>
      <c r="E743" s="11"/>
      <c r="F743" s="11"/>
      <c r="H743" s="4"/>
      <c r="I743" s="4"/>
      <c r="J743" s="4"/>
      <c r="K743" s="4"/>
      <c r="L743" s="4"/>
      <c r="M743" s="4"/>
      <c r="N743" s="4"/>
      <c r="O743" s="5"/>
      <c r="P743" s="4"/>
      <c r="Q743" s="4"/>
      <c r="R743" s="4"/>
      <c r="S743" s="6"/>
      <c r="T743" s="11"/>
      <c r="U743" s="11"/>
    </row>
    <row r="744" spans="2:21" s="2" customFormat="1" x14ac:dyDescent="0.2">
      <c r="B744" s="11"/>
      <c r="C744" s="11"/>
      <c r="D744" s="11"/>
      <c r="E744" s="11"/>
      <c r="F744" s="11"/>
      <c r="H744" s="4"/>
      <c r="I744" s="4"/>
      <c r="J744" s="4"/>
      <c r="K744" s="4"/>
      <c r="L744" s="4"/>
      <c r="M744" s="4"/>
      <c r="N744" s="4"/>
      <c r="O744" s="5"/>
      <c r="P744" s="4"/>
      <c r="Q744" s="4"/>
      <c r="R744" s="4"/>
      <c r="S744" s="6"/>
      <c r="T744" s="11"/>
      <c r="U744" s="11"/>
    </row>
    <row r="745" spans="2:21" s="2" customFormat="1" x14ac:dyDescent="0.2">
      <c r="B745" s="11"/>
      <c r="C745" s="11"/>
      <c r="D745" s="11"/>
      <c r="E745" s="11"/>
      <c r="F745" s="11"/>
      <c r="H745" s="4"/>
      <c r="I745" s="4"/>
      <c r="J745" s="4"/>
      <c r="K745" s="4"/>
      <c r="L745" s="4"/>
      <c r="M745" s="4"/>
      <c r="N745" s="4"/>
      <c r="O745" s="5"/>
      <c r="P745" s="4"/>
      <c r="Q745" s="4"/>
      <c r="R745" s="4"/>
      <c r="S745" s="6"/>
      <c r="T745" s="11"/>
      <c r="U745" s="11"/>
    </row>
    <row r="746" spans="2:21" s="2" customFormat="1" x14ac:dyDescent="0.2">
      <c r="B746" s="11"/>
      <c r="C746" s="11"/>
      <c r="D746" s="11"/>
      <c r="E746" s="11"/>
      <c r="F746" s="11"/>
      <c r="H746" s="4"/>
      <c r="I746" s="4"/>
      <c r="J746" s="4"/>
      <c r="K746" s="4"/>
      <c r="L746" s="4"/>
      <c r="M746" s="4"/>
      <c r="N746" s="4"/>
      <c r="O746" s="5"/>
      <c r="P746" s="4"/>
      <c r="Q746" s="4"/>
      <c r="R746" s="4"/>
      <c r="S746" s="6"/>
      <c r="T746" s="11"/>
      <c r="U746" s="11"/>
    </row>
    <row r="747" spans="2:21" s="2" customFormat="1" x14ac:dyDescent="0.2">
      <c r="B747" s="11"/>
      <c r="C747" s="11"/>
      <c r="D747" s="11"/>
      <c r="E747" s="11"/>
      <c r="F747" s="11"/>
      <c r="H747" s="4"/>
      <c r="I747" s="4"/>
      <c r="J747" s="4"/>
      <c r="K747" s="4"/>
      <c r="L747" s="4"/>
      <c r="M747" s="4"/>
      <c r="N747" s="4"/>
      <c r="O747" s="5"/>
      <c r="P747" s="4"/>
      <c r="Q747" s="4"/>
      <c r="R747" s="4"/>
      <c r="S747" s="6"/>
      <c r="T747" s="11"/>
      <c r="U747" s="11"/>
    </row>
    <row r="748" spans="2:21" s="2" customFormat="1" x14ac:dyDescent="0.2">
      <c r="B748" s="11"/>
      <c r="C748" s="11"/>
      <c r="D748" s="11"/>
      <c r="E748" s="11"/>
      <c r="F748" s="11"/>
      <c r="H748" s="4"/>
      <c r="I748" s="4"/>
      <c r="J748" s="4"/>
      <c r="K748" s="4"/>
      <c r="L748" s="4"/>
      <c r="M748" s="4"/>
      <c r="N748" s="4"/>
      <c r="O748" s="5"/>
      <c r="P748" s="4"/>
      <c r="Q748" s="4"/>
      <c r="R748" s="4"/>
      <c r="S748" s="6"/>
      <c r="T748" s="11"/>
      <c r="U748" s="11"/>
    </row>
    <row r="749" spans="2:21" s="2" customFormat="1" x14ac:dyDescent="0.2">
      <c r="B749" s="11"/>
      <c r="C749" s="11"/>
      <c r="D749" s="11"/>
      <c r="E749" s="11"/>
      <c r="F749" s="11"/>
      <c r="H749" s="4"/>
      <c r="I749" s="4"/>
      <c r="J749" s="4"/>
      <c r="K749" s="4"/>
      <c r="L749" s="4"/>
      <c r="M749" s="4"/>
      <c r="N749" s="4"/>
      <c r="O749" s="5"/>
      <c r="P749" s="4"/>
      <c r="Q749" s="4"/>
      <c r="R749" s="4"/>
      <c r="S749" s="6"/>
      <c r="T749" s="11"/>
      <c r="U749" s="11"/>
    </row>
    <row r="750" spans="2:21" s="2" customFormat="1" x14ac:dyDescent="0.2">
      <c r="B750" s="11"/>
      <c r="C750" s="11"/>
      <c r="D750" s="11"/>
      <c r="E750" s="11"/>
      <c r="F750" s="11"/>
      <c r="H750" s="4"/>
      <c r="I750" s="4"/>
      <c r="J750" s="4"/>
      <c r="K750" s="4"/>
      <c r="L750" s="4"/>
      <c r="M750" s="4"/>
      <c r="N750" s="4"/>
      <c r="O750" s="5"/>
      <c r="P750" s="4"/>
      <c r="Q750" s="4"/>
      <c r="R750" s="4"/>
      <c r="S750" s="6"/>
      <c r="T750" s="11"/>
      <c r="U750" s="11"/>
    </row>
    <row r="751" spans="2:21" s="2" customFormat="1" x14ac:dyDescent="0.2">
      <c r="B751" s="11"/>
      <c r="C751" s="11"/>
      <c r="D751" s="11"/>
      <c r="E751" s="11"/>
      <c r="F751" s="11"/>
      <c r="H751" s="4"/>
      <c r="I751" s="4"/>
      <c r="J751" s="4"/>
      <c r="K751" s="4"/>
      <c r="L751" s="4"/>
      <c r="M751" s="4"/>
      <c r="N751" s="4"/>
      <c r="O751" s="5"/>
      <c r="P751" s="4"/>
      <c r="Q751" s="4"/>
      <c r="R751" s="4"/>
      <c r="S751" s="6"/>
      <c r="T751" s="11"/>
      <c r="U751" s="11"/>
    </row>
    <row r="752" spans="2:21" s="2" customFormat="1" x14ac:dyDescent="0.2">
      <c r="B752" s="11"/>
      <c r="C752" s="11"/>
      <c r="D752" s="11"/>
      <c r="E752" s="11"/>
      <c r="F752" s="11"/>
      <c r="H752" s="4"/>
      <c r="I752" s="4"/>
      <c r="J752" s="4"/>
      <c r="K752" s="4"/>
      <c r="L752" s="4"/>
      <c r="M752" s="4"/>
      <c r="N752" s="4"/>
      <c r="O752" s="5"/>
      <c r="P752" s="4"/>
      <c r="Q752" s="4"/>
      <c r="R752" s="4"/>
      <c r="S752" s="6"/>
      <c r="T752" s="11"/>
      <c r="U752" s="11"/>
    </row>
    <row r="753" spans="2:21" s="2" customFormat="1" x14ac:dyDescent="0.2">
      <c r="B753" s="11"/>
      <c r="C753" s="11"/>
      <c r="D753" s="11"/>
      <c r="E753" s="11"/>
      <c r="F753" s="11"/>
      <c r="H753" s="4"/>
      <c r="I753" s="4"/>
      <c r="J753" s="4"/>
      <c r="K753" s="4"/>
      <c r="L753" s="4"/>
      <c r="M753" s="4"/>
      <c r="N753" s="4"/>
      <c r="O753" s="5"/>
      <c r="P753" s="4"/>
      <c r="Q753" s="4"/>
      <c r="R753" s="4"/>
      <c r="S753" s="6"/>
      <c r="T753" s="11"/>
      <c r="U753" s="11"/>
    </row>
    <row r="754" spans="2:21" s="2" customFormat="1" x14ac:dyDescent="0.2">
      <c r="B754" s="11"/>
      <c r="C754" s="11"/>
      <c r="D754" s="11"/>
      <c r="E754" s="11"/>
      <c r="F754" s="11"/>
      <c r="H754" s="4"/>
      <c r="I754" s="4"/>
      <c r="J754" s="4"/>
      <c r="K754" s="4"/>
      <c r="L754" s="4"/>
      <c r="M754" s="4"/>
      <c r="N754" s="4"/>
      <c r="O754" s="5"/>
      <c r="P754" s="4"/>
      <c r="Q754" s="4"/>
      <c r="R754" s="4"/>
      <c r="S754" s="6"/>
      <c r="T754" s="11"/>
      <c r="U754" s="11"/>
    </row>
    <row r="755" spans="2:21" s="2" customFormat="1" x14ac:dyDescent="0.2">
      <c r="B755" s="11"/>
      <c r="C755" s="11"/>
      <c r="D755" s="11"/>
      <c r="E755" s="11"/>
      <c r="F755" s="11"/>
      <c r="H755" s="4"/>
      <c r="I755" s="4"/>
      <c r="J755" s="4"/>
      <c r="K755" s="4"/>
      <c r="L755" s="4"/>
      <c r="M755" s="4"/>
      <c r="N755" s="4"/>
      <c r="O755" s="5"/>
      <c r="P755" s="4"/>
      <c r="Q755" s="4"/>
      <c r="R755" s="4"/>
      <c r="S755" s="6"/>
      <c r="T755" s="11"/>
      <c r="U755" s="11"/>
    </row>
    <row r="756" spans="2:21" s="2" customFormat="1" x14ac:dyDescent="0.2">
      <c r="B756" s="11"/>
      <c r="C756" s="11"/>
      <c r="D756" s="11"/>
      <c r="E756" s="11"/>
      <c r="F756" s="11"/>
      <c r="H756" s="4"/>
      <c r="I756" s="4"/>
      <c r="J756" s="4"/>
      <c r="K756" s="4"/>
      <c r="L756" s="4"/>
      <c r="M756" s="4"/>
      <c r="N756" s="4"/>
      <c r="O756" s="5"/>
      <c r="P756" s="4"/>
      <c r="Q756" s="4"/>
      <c r="R756" s="4"/>
      <c r="S756" s="6"/>
      <c r="T756" s="11"/>
      <c r="U756" s="11"/>
    </row>
    <row r="757" spans="2:21" s="2" customFormat="1" x14ac:dyDescent="0.2">
      <c r="B757" s="11"/>
      <c r="C757" s="11"/>
      <c r="D757" s="11"/>
      <c r="E757" s="11"/>
      <c r="F757" s="11"/>
      <c r="H757" s="4"/>
      <c r="I757" s="4"/>
      <c r="J757" s="4"/>
      <c r="K757" s="4"/>
      <c r="L757" s="4"/>
      <c r="M757" s="4"/>
      <c r="N757" s="4"/>
      <c r="O757" s="5"/>
      <c r="P757" s="4"/>
      <c r="Q757" s="4"/>
      <c r="R757" s="4"/>
      <c r="S757" s="6"/>
      <c r="T757" s="11"/>
      <c r="U757" s="11"/>
    </row>
    <row r="758" spans="2:21" s="2" customFormat="1" x14ac:dyDescent="0.2">
      <c r="B758" s="11"/>
      <c r="C758" s="11"/>
      <c r="D758" s="11"/>
      <c r="E758" s="11"/>
      <c r="F758" s="11"/>
      <c r="H758" s="4"/>
      <c r="I758" s="4"/>
      <c r="J758" s="4"/>
      <c r="K758" s="4"/>
      <c r="L758" s="4"/>
      <c r="M758" s="4"/>
      <c r="N758" s="4"/>
      <c r="O758" s="5"/>
      <c r="P758" s="4"/>
      <c r="Q758" s="4"/>
      <c r="R758" s="4"/>
      <c r="S758" s="6"/>
      <c r="T758" s="11"/>
      <c r="U758" s="11"/>
    </row>
    <row r="759" spans="2:21" s="2" customFormat="1" x14ac:dyDescent="0.2">
      <c r="B759" s="11"/>
      <c r="C759" s="11"/>
      <c r="D759" s="11"/>
      <c r="E759" s="11"/>
      <c r="F759" s="11"/>
      <c r="H759" s="4"/>
      <c r="I759" s="4"/>
      <c r="J759" s="4"/>
      <c r="K759" s="4"/>
      <c r="L759" s="4"/>
      <c r="M759" s="4"/>
      <c r="N759" s="4"/>
      <c r="O759" s="5"/>
      <c r="P759" s="4"/>
      <c r="Q759" s="4"/>
      <c r="R759" s="4"/>
      <c r="S759" s="6"/>
      <c r="T759" s="11"/>
      <c r="U759" s="11"/>
    </row>
    <row r="760" spans="2:21" s="2" customFormat="1" x14ac:dyDescent="0.2">
      <c r="B760" s="11"/>
      <c r="C760" s="11"/>
      <c r="D760" s="11"/>
      <c r="E760" s="11"/>
      <c r="F760" s="11"/>
      <c r="H760" s="4"/>
      <c r="I760" s="4"/>
      <c r="J760" s="4"/>
      <c r="K760" s="4"/>
      <c r="L760" s="4"/>
      <c r="M760" s="4"/>
      <c r="N760" s="4"/>
      <c r="O760" s="5"/>
      <c r="P760" s="4"/>
      <c r="Q760" s="4"/>
      <c r="R760" s="4"/>
      <c r="S760" s="6"/>
      <c r="T760" s="11"/>
      <c r="U760" s="11"/>
    </row>
    <row r="761" spans="2:21" s="2" customFormat="1" x14ac:dyDescent="0.2">
      <c r="B761" s="11"/>
      <c r="C761" s="11"/>
      <c r="D761" s="11"/>
      <c r="E761" s="11"/>
      <c r="F761" s="11"/>
      <c r="H761" s="4"/>
      <c r="I761" s="4"/>
      <c r="J761" s="4"/>
      <c r="K761" s="4"/>
      <c r="L761" s="4"/>
      <c r="M761" s="4"/>
      <c r="N761" s="4"/>
      <c r="O761" s="5"/>
      <c r="P761" s="4"/>
      <c r="Q761" s="4"/>
      <c r="R761" s="4"/>
      <c r="S761" s="6"/>
      <c r="T761" s="11"/>
      <c r="U761" s="11"/>
    </row>
    <row r="762" spans="2:21" s="2" customFormat="1" x14ac:dyDescent="0.2">
      <c r="B762" s="11"/>
      <c r="C762" s="11"/>
      <c r="D762" s="11"/>
      <c r="E762" s="11"/>
      <c r="F762" s="11"/>
      <c r="H762" s="4"/>
      <c r="I762" s="4"/>
      <c r="J762" s="4"/>
      <c r="K762" s="4"/>
      <c r="L762" s="4"/>
      <c r="M762" s="4"/>
      <c r="N762" s="4"/>
      <c r="O762" s="5"/>
      <c r="P762" s="4"/>
      <c r="Q762" s="4"/>
      <c r="R762" s="4"/>
      <c r="S762" s="6"/>
      <c r="T762" s="11"/>
      <c r="U762" s="11"/>
    </row>
    <row r="763" spans="2:21" s="2" customFormat="1" x14ac:dyDescent="0.2">
      <c r="B763" s="11"/>
      <c r="C763" s="11"/>
      <c r="D763" s="11"/>
      <c r="E763" s="11"/>
      <c r="F763" s="11"/>
      <c r="H763" s="4"/>
      <c r="I763" s="4"/>
      <c r="J763" s="4"/>
      <c r="K763" s="4"/>
      <c r="L763" s="4"/>
      <c r="M763" s="4"/>
      <c r="N763" s="4"/>
      <c r="O763" s="5"/>
      <c r="P763" s="4"/>
      <c r="Q763" s="4"/>
      <c r="R763" s="4"/>
      <c r="S763" s="6"/>
      <c r="T763" s="11"/>
      <c r="U763" s="11"/>
    </row>
    <row r="764" spans="2:21" s="2" customFormat="1" x14ac:dyDescent="0.2">
      <c r="B764" s="11"/>
      <c r="C764" s="11"/>
      <c r="D764" s="11"/>
      <c r="E764" s="11"/>
      <c r="F764" s="11"/>
      <c r="H764" s="4"/>
      <c r="I764" s="4"/>
      <c r="J764" s="4"/>
      <c r="K764" s="4"/>
      <c r="L764" s="4"/>
      <c r="M764" s="4"/>
      <c r="N764" s="4"/>
      <c r="O764" s="5"/>
      <c r="P764" s="4"/>
      <c r="Q764" s="4"/>
      <c r="R764" s="4"/>
      <c r="S764" s="6"/>
      <c r="T764" s="11"/>
      <c r="U764" s="11"/>
    </row>
    <row r="765" spans="2:21" s="2" customFormat="1" x14ac:dyDescent="0.2">
      <c r="B765" s="11"/>
      <c r="C765" s="11"/>
      <c r="D765" s="11"/>
      <c r="E765" s="11"/>
      <c r="F765" s="11"/>
      <c r="H765" s="4"/>
      <c r="I765" s="4"/>
      <c r="J765" s="4"/>
      <c r="K765" s="4"/>
      <c r="L765" s="4"/>
      <c r="M765" s="4"/>
      <c r="N765" s="4"/>
      <c r="O765" s="5"/>
      <c r="P765" s="4"/>
      <c r="Q765" s="4"/>
      <c r="R765" s="4"/>
      <c r="S765" s="6"/>
      <c r="T765" s="11"/>
      <c r="U765" s="11"/>
    </row>
    <row r="766" spans="2:21" s="2" customFormat="1" x14ac:dyDescent="0.2">
      <c r="B766" s="11"/>
      <c r="C766" s="11"/>
      <c r="D766" s="11"/>
      <c r="E766" s="11"/>
      <c r="F766" s="11"/>
      <c r="H766" s="4"/>
      <c r="I766" s="4"/>
      <c r="J766" s="4"/>
      <c r="K766" s="4"/>
      <c r="L766" s="4"/>
      <c r="M766" s="4"/>
      <c r="N766" s="4"/>
      <c r="O766" s="5"/>
      <c r="P766" s="4"/>
      <c r="Q766" s="4"/>
      <c r="R766" s="4"/>
      <c r="S766" s="6"/>
      <c r="T766" s="11"/>
      <c r="U766" s="11"/>
    </row>
    <row r="767" spans="2:21" s="2" customFormat="1" x14ac:dyDescent="0.2">
      <c r="B767" s="11"/>
      <c r="C767" s="11"/>
      <c r="D767" s="11"/>
      <c r="E767" s="11"/>
      <c r="F767" s="11"/>
      <c r="H767" s="4"/>
      <c r="I767" s="4"/>
      <c r="J767" s="4"/>
      <c r="K767" s="4"/>
      <c r="L767" s="4"/>
      <c r="M767" s="4"/>
      <c r="N767" s="4"/>
      <c r="O767" s="5"/>
      <c r="P767" s="4"/>
      <c r="Q767" s="4"/>
      <c r="R767" s="4"/>
      <c r="S767" s="6"/>
      <c r="T767" s="11"/>
      <c r="U767" s="11"/>
    </row>
    <row r="768" spans="2:21" s="2" customFormat="1" x14ac:dyDescent="0.2">
      <c r="B768" s="11"/>
      <c r="C768" s="11"/>
      <c r="D768" s="11"/>
      <c r="E768" s="11"/>
      <c r="F768" s="11"/>
      <c r="H768" s="4"/>
      <c r="I768" s="4"/>
      <c r="J768" s="4"/>
      <c r="K768" s="4"/>
      <c r="L768" s="4"/>
      <c r="M768" s="4"/>
      <c r="N768" s="4"/>
      <c r="O768" s="5"/>
      <c r="P768" s="4"/>
      <c r="Q768" s="4"/>
      <c r="R768" s="4"/>
      <c r="S768" s="6"/>
      <c r="T768" s="11"/>
      <c r="U768" s="11"/>
    </row>
    <row r="769" spans="2:21" s="2" customFormat="1" x14ac:dyDescent="0.2">
      <c r="B769" s="11"/>
      <c r="C769" s="11"/>
      <c r="D769" s="11"/>
      <c r="E769" s="11"/>
      <c r="F769" s="11"/>
      <c r="H769" s="4"/>
      <c r="I769" s="4"/>
      <c r="J769" s="4"/>
      <c r="K769" s="4"/>
      <c r="L769" s="4"/>
      <c r="M769" s="4"/>
      <c r="N769" s="4"/>
      <c r="O769" s="5"/>
      <c r="P769" s="4"/>
      <c r="Q769" s="4"/>
      <c r="R769" s="4"/>
      <c r="S769" s="6"/>
      <c r="T769" s="11"/>
      <c r="U769" s="11"/>
    </row>
    <row r="770" spans="2:21" s="2" customFormat="1" x14ac:dyDescent="0.2">
      <c r="B770" s="11"/>
      <c r="C770" s="11"/>
      <c r="D770" s="11"/>
      <c r="E770" s="11"/>
      <c r="F770" s="11"/>
      <c r="H770" s="4"/>
      <c r="I770" s="4"/>
      <c r="J770" s="4"/>
      <c r="K770" s="4"/>
      <c r="L770" s="4"/>
      <c r="M770" s="4"/>
      <c r="N770" s="4"/>
      <c r="O770" s="5"/>
      <c r="P770" s="4"/>
      <c r="Q770" s="4"/>
      <c r="R770" s="4"/>
      <c r="S770" s="6"/>
      <c r="T770" s="11"/>
      <c r="U770" s="11"/>
    </row>
    <row r="771" spans="2:21" s="2" customFormat="1" x14ac:dyDescent="0.2">
      <c r="B771" s="11"/>
      <c r="C771" s="11"/>
      <c r="D771" s="11"/>
      <c r="E771" s="11"/>
      <c r="F771" s="11"/>
      <c r="H771" s="4"/>
      <c r="I771" s="4"/>
      <c r="J771" s="4"/>
      <c r="K771" s="4"/>
      <c r="L771" s="4"/>
      <c r="M771" s="4"/>
      <c r="N771" s="4"/>
      <c r="O771" s="5"/>
      <c r="P771" s="4"/>
      <c r="Q771" s="4"/>
      <c r="R771" s="4"/>
      <c r="S771" s="6"/>
      <c r="T771" s="11"/>
      <c r="U771" s="11"/>
    </row>
    <row r="772" spans="2:21" s="2" customFormat="1" x14ac:dyDescent="0.2">
      <c r="B772" s="11"/>
      <c r="C772" s="11"/>
      <c r="D772" s="11"/>
      <c r="E772" s="11"/>
      <c r="F772" s="11"/>
      <c r="H772" s="4"/>
      <c r="I772" s="4"/>
      <c r="J772" s="4"/>
      <c r="K772" s="4"/>
      <c r="L772" s="4"/>
      <c r="M772" s="4"/>
      <c r="N772" s="4"/>
      <c r="O772" s="5"/>
      <c r="P772" s="4"/>
      <c r="Q772" s="4"/>
      <c r="R772" s="4"/>
      <c r="S772" s="6"/>
      <c r="T772" s="11"/>
      <c r="U772" s="11"/>
    </row>
    <row r="773" spans="2:21" s="2" customFormat="1" x14ac:dyDescent="0.2">
      <c r="B773" s="11"/>
      <c r="C773" s="11"/>
      <c r="D773" s="11"/>
      <c r="E773" s="11"/>
      <c r="F773" s="11"/>
      <c r="H773" s="4"/>
      <c r="I773" s="4"/>
      <c r="J773" s="4"/>
      <c r="K773" s="4"/>
      <c r="L773" s="4"/>
      <c r="M773" s="4"/>
      <c r="N773" s="4"/>
      <c r="O773" s="5"/>
      <c r="P773" s="4"/>
      <c r="Q773" s="4"/>
      <c r="R773" s="4"/>
      <c r="S773" s="6"/>
      <c r="T773" s="11"/>
      <c r="U773" s="11"/>
    </row>
    <row r="774" spans="2:21" s="2" customFormat="1" x14ac:dyDescent="0.2">
      <c r="B774" s="11"/>
      <c r="C774" s="11"/>
      <c r="D774" s="11"/>
      <c r="E774" s="11"/>
      <c r="F774" s="11"/>
      <c r="H774" s="4"/>
      <c r="I774" s="4"/>
      <c r="J774" s="4"/>
      <c r="K774" s="4"/>
      <c r="L774" s="4"/>
      <c r="M774" s="4"/>
      <c r="N774" s="4"/>
      <c r="O774" s="5"/>
      <c r="P774" s="4"/>
      <c r="Q774" s="4"/>
      <c r="R774" s="4"/>
      <c r="S774" s="6"/>
      <c r="T774" s="11"/>
      <c r="U774" s="11"/>
    </row>
    <row r="775" spans="2:21" s="2" customFormat="1" x14ac:dyDescent="0.2">
      <c r="B775" s="11"/>
      <c r="C775" s="11"/>
      <c r="D775" s="11"/>
      <c r="E775" s="11"/>
      <c r="F775" s="11"/>
      <c r="H775" s="4"/>
      <c r="I775" s="4"/>
      <c r="J775" s="4"/>
      <c r="K775" s="4"/>
      <c r="L775" s="4"/>
      <c r="M775" s="4"/>
      <c r="N775" s="4"/>
      <c r="O775" s="5"/>
      <c r="P775" s="4"/>
      <c r="Q775" s="4"/>
      <c r="R775" s="4"/>
      <c r="S775" s="6"/>
      <c r="T775" s="11"/>
      <c r="U775" s="11"/>
    </row>
    <row r="776" spans="2:21" s="2" customFormat="1" x14ac:dyDescent="0.2">
      <c r="B776" s="11"/>
      <c r="C776" s="11"/>
      <c r="D776" s="11"/>
      <c r="E776" s="11"/>
      <c r="F776" s="11"/>
      <c r="H776" s="4"/>
      <c r="I776" s="4"/>
      <c r="J776" s="4"/>
      <c r="K776" s="4"/>
      <c r="L776" s="4"/>
      <c r="M776" s="4"/>
      <c r="N776" s="4"/>
      <c r="O776" s="5"/>
      <c r="P776" s="4"/>
      <c r="Q776" s="4"/>
      <c r="R776" s="4"/>
      <c r="S776" s="6"/>
      <c r="T776" s="11"/>
      <c r="U776" s="11"/>
    </row>
    <row r="777" spans="2:21" s="2" customFormat="1" x14ac:dyDescent="0.2">
      <c r="B777" s="11"/>
      <c r="C777" s="11"/>
      <c r="D777" s="11"/>
      <c r="E777" s="11"/>
      <c r="F777" s="11"/>
      <c r="H777" s="4"/>
      <c r="I777" s="4"/>
      <c r="J777" s="4"/>
      <c r="K777" s="4"/>
      <c r="L777" s="4"/>
      <c r="M777" s="4"/>
      <c r="N777" s="4"/>
      <c r="O777" s="5"/>
      <c r="P777" s="4"/>
      <c r="Q777" s="4"/>
      <c r="R777" s="4"/>
      <c r="S777" s="6"/>
      <c r="T777" s="11"/>
      <c r="U777" s="11"/>
    </row>
    <row r="778" spans="2:21" s="2" customFormat="1" x14ac:dyDescent="0.2">
      <c r="B778" s="11"/>
      <c r="C778" s="11"/>
      <c r="D778" s="11"/>
      <c r="E778" s="11"/>
      <c r="F778" s="11"/>
      <c r="H778" s="4"/>
      <c r="I778" s="4"/>
      <c r="J778" s="4"/>
      <c r="K778" s="4"/>
      <c r="L778" s="4"/>
      <c r="M778" s="4"/>
      <c r="N778" s="4"/>
      <c r="O778" s="5"/>
      <c r="P778" s="4"/>
      <c r="Q778" s="4"/>
      <c r="R778" s="4"/>
      <c r="S778" s="6"/>
      <c r="T778" s="11"/>
      <c r="U778" s="11"/>
    </row>
    <row r="779" spans="2:21" s="2" customFormat="1" x14ac:dyDescent="0.2">
      <c r="B779" s="11"/>
      <c r="C779" s="11"/>
      <c r="D779" s="11"/>
      <c r="E779" s="11"/>
      <c r="F779" s="11"/>
      <c r="H779" s="4"/>
      <c r="I779" s="4"/>
      <c r="J779" s="4"/>
      <c r="K779" s="4"/>
      <c r="L779" s="4"/>
      <c r="M779" s="4"/>
      <c r="N779" s="4"/>
      <c r="O779" s="5"/>
      <c r="P779" s="4"/>
      <c r="Q779" s="4"/>
      <c r="R779" s="4"/>
      <c r="S779" s="6"/>
      <c r="T779" s="11"/>
      <c r="U779" s="11"/>
    </row>
    <row r="780" spans="2:21" s="2" customFormat="1" x14ac:dyDescent="0.2">
      <c r="B780" s="11"/>
      <c r="C780" s="11"/>
      <c r="D780" s="11"/>
      <c r="E780" s="11"/>
      <c r="F780" s="11"/>
      <c r="H780" s="4"/>
      <c r="I780" s="4"/>
      <c r="J780" s="4"/>
      <c r="K780" s="4"/>
      <c r="L780" s="4"/>
      <c r="M780" s="4"/>
      <c r="N780" s="4"/>
      <c r="O780" s="5"/>
      <c r="P780" s="4"/>
      <c r="Q780" s="4"/>
      <c r="R780" s="4"/>
      <c r="S780" s="6"/>
      <c r="T780" s="11"/>
      <c r="U780" s="11"/>
    </row>
    <row r="781" spans="2:21" s="2" customFormat="1" x14ac:dyDescent="0.2">
      <c r="B781" s="11"/>
      <c r="C781" s="11"/>
      <c r="D781" s="11"/>
      <c r="E781" s="11"/>
      <c r="F781" s="11"/>
      <c r="H781" s="4"/>
      <c r="I781" s="4"/>
      <c r="J781" s="4"/>
      <c r="K781" s="4"/>
      <c r="L781" s="4"/>
      <c r="M781" s="4"/>
      <c r="N781" s="4"/>
      <c r="O781" s="5"/>
      <c r="P781" s="4"/>
      <c r="Q781" s="4"/>
      <c r="R781" s="4"/>
      <c r="S781" s="6"/>
      <c r="T781" s="11"/>
      <c r="U781" s="11"/>
    </row>
    <row r="782" spans="2:21" s="2" customFormat="1" x14ac:dyDescent="0.2">
      <c r="B782" s="11"/>
      <c r="C782" s="11"/>
      <c r="D782" s="11"/>
      <c r="E782" s="11"/>
      <c r="F782" s="11"/>
      <c r="H782" s="4"/>
      <c r="I782" s="4"/>
      <c r="J782" s="4"/>
      <c r="K782" s="4"/>
      <c r="L782" s="4"/>
      <c r="M782" s="4"/>
      <c r="N782" s="4"/>
      <c r="O782" s="5"/>
      <c r="P782" s="4"/>
      <c r="Q782" s="4"/>
      <c r="R782" s="4"/>
      <c r="S782" s="6"/>
      <c r="T782" s="11"/>
      <c r="U782" s="11"/>
    </row>
    <row r="783" spans="2:21" s="2" customFormat="1" x14ac:dyDescent="0.2">
      <c r="B783" s="11"/>
      <c r="C783" s="11"/>
      <c r="D783" s="11"/>
      <c r="E783" s="11"/>
      <c r="F783" s="11"/>
      <c r="H783" s="4"/>
      <c r="I783" s="4"/>
      <c r="J783" s="4"/>
      <c r="K783" s="4"/>
      <c r="L783" s="4"/>
      <c r="M783" s="4"/>
      <c r="N783" s="4"/>
      <c r="O783" s="5"/>
      <c r="P783" s="4"/>
      <c r="Q783" s="4"/>
      <c r="R783" s="4"/>
      <c r="S783" s="6"/>
      <c r="T783" s="11"/>
      <c r="U783" s="11"/>
    </row>
    <row r="784" spans="2:21" s="2" customFormat="1" x14ac:dyDescent="0.2">
      <c r="B784" s="11"/>
      <c r="C784" s="11"/>
      <c r="D784" s="11"/>
      <c r="E784" s="11"/>
      <c r="F784" s="11"/>
      <c r="H784" s="4"/>
      <c r="I784" s="4"/>
      <c r="J784" s="4"/>
      <c r="K784" s="4"/>
      <c r="L784" s="4"/>
      <c r="M784" s="4"/>
      <c r="N784" s="4"/>
      <c r="O784" s="5"/>
      <c r="P784" s="4"/>
      <c r="Q784" s="4"/>
      <c r="R784" s="4"/>
      <c r="S784" s="6"/>
      <c r="T784" s="11"/>
      <c r="U784" s="11"/>
    </row>
    <row r="785" spans="2:21" s="2" customFormat="1" x14ac:dyDescent="0.2">
      <c r="B785" s="11"/>
      <c r="C785" s="11"/>
      <c r="D785" s="11"/>
      <c r="E785" s="11"/>
      <c r="F785" s="11"/>
      <c r="H785" s="4"/>
      <c r="I785" s="4"/>
      <c r="J785" s="4"/>
      <c r="K785" s="4"/>
      <c r="L785" s="4"/>
      <c r="M785" s="4"/>
      <c r="N785" s="4"/>
      <c r="O785" s="5"/>
      <c r="P785" s="4"/>
      <c r="Q785" s="4"/>
      <c r="R785" s="4"/>
      <c r="S785" s="6"/>
      <c r="T785" s="11"/>
      <c r="U785" s="11"/>
    </row>
    <row r="786" spans="2:21" s="2" customFormat="1" x14ac:dyDescent="0.2">
      <c r="B786" s="11"/>
      <c r="C786" s="11"/>
      <c r="D786" s="11"/>
      <c r="E786" s="11"/>
      <c r="F786" s="11"/>
      <c r="H786" s="4"/>
      <c r="I786" s="4"/>
      <c r="J786" s="4"/>
      <c r="K786" s="4"/>
      <c r="L786" s="4"/>
      <c r="M786" s="4"/>
      <c r="N786" s="4"/>
      <c r="O786" s="5"/>
      <c r="P786" s="4"/>
      <c r="Q786" s="4"/>
      <c r="R786" s="4"/>
      <c r="S786" s="6"/>
      <c r="T786" s="11"/>
      <c r="U786" s="11"/>
    </row>
    <row r="787" spans="2:21" s="2" customFormat="1" x14ac:dyDescent="0.2">
      <c r="B787" s="11"/>
      <c r="C787" s="11"/>
      <c r="D787" s="11"/>
      <c r="E787" s="11"/>
      <c r="F787" s="11"/>
      <c r="H787" s="4"/>
      <c r="I787" s="4"/>
      <c r="J787" s="4"/>
      <c r="K787" s="4"/>
      <c r="L787" s="4"/>
      <c r="M787" s="4"/>
      <c r="N787" s="4"/>
      <c r="O787" s="5"/>
      <c r="P787" s="4"/>
      <c r="Q787" s="4"/>
      <c r="R787" s="4"/>
      <c r="S787" s="6"/>
      <c r="T787" s="11"/>
      <c r="U787" s="11"/>
    </row>
    <row r="788" spans="2:21" s="2" customFormat="1" x14ac:dyDescent="0.2">
      <c r="B788" s="11"/>
      <c r="C788" s="11"/>
      <c r="D788" s="11"/>
      <c r="E788" s="11"/>
      <c r="F788" s="11"/>
      <c r="H788" s="4"/>
      <c r="I788" s="4"/>
      <c r="J788" s="4"/>
      <c r="K788" s="4"/>
      <c r="L788" s="4"/>
      <c r="M788" s="4"/>
      <c r="N788" s="4"/>
      <c r="O788" s="5"/>
      <c r="P788" s="4"/>
      <c r="Q788" s="4"/>
      <c r="R788" s="4"/>
      <c r="S788" s="6"/>
      <c r="T788" s="11"/>
      <c r="U788" s="11"/>
    </row>
    <row r="789" spans="2:21" s="2" customFormat="1" x14ac:dyDescent="0.2">
      <c r="B789" s="11"/>
      <c r="C789" s="11"/>
      <c r="D789" s="11"/>
      <c r="E789" s="11"/>
      <c r="F789" s="11"/>
      <c r="H789" s="4"/>
      <c r="I789" s="4"/>
      <c r="J789" s="4"/>
      <c r="K789" s="4"/>
      <c r="L789" s="4"/>
      <c r="M789" s="4"/>
      <c r="N789" s="4"/>
      <c r="O789" s="5"/>
      <c r="P789" s="4"/>
      <c r="Q789" s="4"/>
      <c r="R789" s="4"/>
      <c r="S789" s="6"/>
      <c r="T789" s="11"/>
      <c r="U789" s="11"/>
    </row>
    <row r="790" spans="2:21" s="2" customFormat="1" x14ac:dyDescent="0.2">
      <c r="B790" s="11"/>
      <c r="C790" s="11"/>
      <c r="D790" s="11"/>
      <c r="E790" s="11"/>
      <c r="F790" s="11"/>
      <c r="H790" s="4"/>
      <c r="I790" s="4"/>
      <c r="J790" s="4"/>
      <c r="K790" s="4"/>
      <c r="L790" s="4"/>
      <c r="M790" s="4"/>
      <c r="N790" s="4"/>
      <c r="O790" s="5"/>
      <c r="P790" s="4"/>
      <c r="Q790" s="4"/>
      <c r="R790" s="4"/>
      <c r="S790" s="6"/>
      <c r="T790" s="11"/>
      <c r="U790" s="11"/>
    </row>
    <row r="791" spans="2:21" s="2" customFormat="1" x14ac:dyDescent="0.2">
      <c r="B791" s="11"/>
      <c r="C791" s="11"/>
      <c r="D791" s="11"/>
      <c r="E791" s="11"/>
      <c r="F791" s="11"/>
      <c r="H791" s="4"/>
      <c r="I791" s="4"/>
      <c r="J791" s="4"/>
      <c r="K791" s="4"/>
      <c r="L791" s="4"/>
      <c r="M791" s="4"/>
      <c r="N791" s="4"/>
      <c r="O791" s="5"/>
      <c r="P791" s="4"/>
      <c r="Q791" s="4"/>
      <c r="R791" s="4"/>
      <c r="S791" s="6"/>
      <c r="T791" s="11"/>
      <c r="U791" s="11"/>
    </row>
    <row r="792" spans="2:21" s="2" customFormat="1" x14ac:dyDescent="0.2">
      <c r="B792" s="11"/>
      <c r="C792" s="11"/>
      <c r="D792" s="11"/>
      <c r="E792" s="11"/>
      <c r="F792" s="11"/>
      <c r="H792" s="4"/>
      <c r="I792" s="4"/>
      <c r="J792" s="4"/>
      <c r="K792" s="4"/>
      <c r="L792" s="4"/>
      <c r="M792" s="4"/>
      <c r="N792" s="4"/>
      <c r="O792" s="5"/>
      <c r="P792" s="4"/>
      <c r="Q792" s="4"/>
      <c r="R792" s="4"/>
      <c r="S792" s="6"/>
      <c r="T792" s="11"/>
      <c r="U792" s="11"/>
    </row>
    <row r="793" spans="2:21" s="2" customFormat="1" x14ac:dyDescent="0.2">
      <c r="B793" s="11"/>
      <c r="C793" s="11"/>
      <c r="D793" s="11"/>
      <c r="E793" s="11"/>
      <c r="F793" s="11"/>
      <c r="H793" s="4"/>
      <c r="I793" s="4"/>
      <c r="J793" s="4"/>
      <c r="K793" s="4"/>
      <c r="L793" s="4"/>
      <c r="M793" s="4"/>
      <c r="N793" s="4"/>
      <c r="O793" s="5"/>
      <c r="P793" s="4"/>
      <c r="Q793" s="4"/>
      <c r="R793" s="4"/>
      <c r="S793" s="6"/>
      <c r="T793" s="11"/>
      <c r="U793" s="11"/>
    </row>
    <row r="794" spans="2:21" s="2" customFormat="1" x14ac:dyDescent="0.2">
      <c r="B794" s="11"/>
      <c r="C794" s="11"/>
      <c r="D794" s="11"/>
      <c r="E794" s="11"/>
      <c r="F794" s="11"/>
      <c r="H794" s="4"/>
      <c r="I794" s="4"/>
      <c r="J794" s="4"/>
      <c r="K794" s="4"/>
      <c r="L794" s="4"/>
      <c r="M794" s="4"/>
      <c r="N794" s="4"/>
      <c r="O794" s="5"/>
      <c r="P794" s="4"/>
      <c r="Q794" s="4"/>
      <c r="R794" s="4"/>
      <c r="S794" s="6"/>
      <c r="T794" s="11"/>
      <c r="U794" s="11"/>
    </row>
    <row r="795" spans="2:21" s="2" customFormat="1" x14ac:dyDescent="0.2">
      <c r="B795" s="11"/>
      <c r="C795" s="11"/>
      <c r="D795" s="11"/>
      <c r="E795" s="11"/>
      <c r="F795" s="11"/>
      <c r="H795" s="4"/>
      <c r="I795" s="4"/>
      <c r="J795" s="4"/>
      <c r="K795" s="4"/>
      <c r="L795" s="4"/>
      <c r="M795" s="4"/>
      <c r="N795" s="4"/>
      <c r="O795" s="5"/>
      <c r="P795" s="4"/>
      <c r="Q795" s="4"/>
      <c r="R795" s="4"/>
      <c r="S795" s="6"/>
      <c r="T795" s="11"/>
      <c r="U795" s="11"/>
    </row>
    <row r="796" spans="2:21" s="2" customFormat="1" x14ac:dyDescent="0.2">
      <c r="B796" s="11"/>
      <c r="C796" s="11"/>
      <c r="D796" s="11"/>
      <c r="E796" s="11"/>
      <c r="F796" s="11"/>
      <c r="H796" s="4"/>
      <c r="I796" s="4"/>
      <c r="J796" s="4"/>
      <c r="K796" s="4"/>
      <c r="L796" s="4"/>
      <c r="M796" s="4"/>
      <c r="N796" s="4"/>
      <c r="O796" s="5"/>
      <c r="P796" s="4"/>
      <c r="Q796" s="4"/>
      <c r="R796" s="4"/>
      <c r="S796" s="6"/>
      <c r="T796" s="11"/>
      <c r="U796" s="11"/>
    </row>
    <row r="797" spans="2:21" s="2" customFormat="1" x14ac:dyDescent="0.2">
      <c r="B797" s="11"/>
      <c r="C797" s="11"/>
      <c r="D797" s="11"/>
      <c r="E797" s="11"/>
      <c r="F797" s="11"/>
      <c r="H797" s="4"/>
      <c r="I797" s="4"/>
      <c r="J797" s="4"/>
      <c r="K797" s="4"/>
      <c r="L797" s="4"/>
      <c r="M797" s="4"/>
      <c r="N797" s="4"/>
      <c r="O797" s="5"/>
      <c r="P797" s="4"/>
      <c r="Q797" s="4"/>
      <c r="R797" s="4"/>
      <c r="S797" s="6"/>
      <c r="T797" s="11"/>
      <c r="U797" s="11"/>
    </row>
    <row r="798" spans="2:21" s="2" customFormat="1" x14ac:dyDescent="0.2">
      <c r="B798" s="11"/>
      <c r="C798" s="11"/>
      <c r="D798" s="11"/>
      <c r="E798" s="11"/>
      <c r="F798" s="11"/>
      <c r="H798" s="4"/>
      <c r="I798" s="4"/>
      <c r="J798" s="4"/>
      <c r="K798" s="4"/>
      <c r="L798" s="4"/>
      <c r="M798" s="4"/>
      <c r="N798" s="4"/>
      <c r="O798" s="5"/>
      <c r="P798" s="4"/>
      <c r="Q798" s="4"/>
      <c r="R798" s="4"/>
      <c r="S798" s="6"/>
      <c r="T798" s="11"/>
      <c r="U798" s="11"/>
    </row>
    <row r="799" spans="2:21" s="2" customFormat="1" x14ac:dyDescent="0.2">
      <c r="B799" s="11"/>
      <c r="C799" s="11"/>
      <c r="D799" s="11"/>
      <c r="E799" s="11"/>
      <c r="F799" s="11"/>
      <c r="H799" s="4"/>
      <c r="I799" s="4"/>
      <c r="J799" s="4"/>
      <c r="K799" s="4"/>
      <c r="L799" s="4"/>
      <c r="M799" s="4"/>
      <c r="N799" s="4"/>
      <c r="O799" s="5"/>
      <c r="P799" s="4"/>
      <c r="Q799" s="4"/>
      <c r="R799" s="4"/>
      <c r="S799" s="6"/>
      <c r="T799" s="11"/>
      <c r="U799" s="11"/>
    </row>
    <row r="800" spans="2:21" s="2" customFormat="1" x14ac:dyDescent="0.2">
      <c r="B800" s="11"/>
      <c r="C800" s="11"/>
      <c r="D800" s="11"/>
      <c r="E800" s="11"/>
      <c r="F800" s="11"/>
      <c r="H800" s="4"/>
      <c r="I800" s="4"/>
      <c r="J800" s="4"/>
      <c r="K800" s="4"/>
      <c r="L800" s="4"/>
      <c r="M800" s="4"/>
      <c r="N800" s="4"/>
      <c r="O800" s="5"/>
      <c r="P800" s="4"/>
      <c r="Q800" s="4"/>
      <c r="R800" s="4"/>
      <c r="S800" s="6"/>
      <c r="T800" s="11"/>
      <c r="U800" s="11"/>
    </row>
    <row r="801" spans="2:21" s="2" customFormat="1" x14ac:dyDescent="0.2">
      <c r="B801" s="11"/>
      <c r="C801" s="11"/>
      <c r="D801" s="11"/>
      <c r="E801" s="11"/>
      <c r="F801" s="11"/>
      <c r="H801" s="4"/>
      <c r="I801" s="4"/>
      <c r="J801" s="4"/>
      <c r="K801" s="4"/>
      <c r="L801" s="4"/>
      <c r="M801" s="4"/>
      <c r="N801" s="4"/>
      <c r="O801" s="5"/>
      <c r="P801" s="4"/>
      <c r="Q801" s="4"/>
      <c r="R801" s="4"/>
      <c r="S801" s="6"/>
      <c r="T801" s="11"/>
      <c r="U801" s="11"/>
    </row>
    <row r="802" spans="2:21" s="2" customFormat="1" x14ac:dyDescent="0.2">
      <c r="B802" s="11"/>
      <c r="C802" s="11"/>
      <c r="D802" s="11"/>
      <c r="E802" s="11"/>
      <c r="F802" s="11"/>
      <c r="H802" s="4"/>
      <c r="I802" s="4"/>
      <c r="J802" s="4"/>
      <c r="K802" s="4"/>
      <c r="L802" s="4"/>
      <c r="M802" s="4"/>
      <c r="N802" s="4"/>
      <c r="O802" s="5"/>
      <c r="P802" s="4"/>
      <c r="Q802" s="4"/>
      <c r="R802" s="4"/>
      <c r="S802" s="6"/>
      <c r="T802" s="11"/>
      <c r="U802" s="11"/>
    </row>
    <row r="803" spans="2:21" s="2" customFormat="1" x14ac:dyDescent="0.2">
      <c r="B803" s="11"/>
      <c r="C803" s="11"/>
      <c r="D803" s="11"/>
      <c r="E803" s="11"/>
      <c r="F803" s="11"/>
      <c r="H803" s="4"/>
      <c r="I803" s="4"/>
      <c r="J803" s="4"/>
      <c r="K803" s="4"/>
      <c r="L803" s="4"/>
      <c r="M803" s="4"/>
      <c r="N803" s="4"/>
      <c r="O803" s="5"/>
      <c r="P803" s="4"/>
      <c r="Q803" s="4"/>
      <c r="R803" s="4"/>
      <c r="S803" s="6"/>
      <c r="T803" s="11"/>
      <c r="U803" s="11"/>
    </row>
    <row r="804" spans="2:21" s="2" customFormat="1" x14ac:dyDescent="0.2">
      <c r="B804" s="11"/>
      <c r="C804" s="11"/>
      <c r="D804" s="11"/>
      <c r="E804" s="11"/>
      <c r="F804" s="11"/>
      <c r="H804" s="4"/>
      <c r="I804" s="4"/>
      <c r="J804" s="4"/>
      <c r="K804" s="4"/>
      <c r="L804" s="4"/>
      <c r="M804" s="4"/>
      <c r="N804" s="4"/>
      <c r="O804" s="5"/>
      <c r="P804" s="4"/>
      <c r="Q804" s="4"/>
      <c r="R804" s="4"/>
      <c r="S804" s="6"/>
      <c r="T804" s="11"/>
      <c r="U804" s="11"/>
    </row>
    <row r="805" spans="2:21" s="2" customFormat="1" x14ac:dyDescent="0.2">
      <c r="B805" s="11"/>
      <c r="C805" s="11"/>
      <c r="D805" s="11"/>
      <c r="E805" s="11"/>
      <c r="F805" s="11"/>
      <c r="H805" s="4"/>
      <c r="I805" s="4"/>
      <c r="J805" s="4"/>
      <c r="K805" s="4"/>
      <c r="L805" s="4"/>
      <c r="M805" s="4"/>
      <c r="N805" s="4"/>
      <c r="O805" s="5"/>
      <c r="P805" s="4"/>
      <c r="Q805" s="4"/>
      <c r="R805" s="4"/>
      <c r="S805" s="6"/>
      <c r="T805" s="11"/>
      <c r="U805" s="11"/>
    </row>
    <row r="806" spans="2:21" s="2" customFormat="1" x14ac:dyDescent="0.2">
      <c r="B806" s="11"/>
      <c r="C806" s="11"/>
      <c r="D806" s="11"/>
      <c r="E806" s="11"/>
      <c r="F806" s="11"/>
      <c r="H806" s="4"/>
      <c r="I806" s="4"/>
      <c r="J806" s="4"/>
      <c r="K806" s="4"/>
      <c r="L806" s="4"/>
      <c r="M806" s="4"/>
      <c r="N806" s="4"/>
      <c r="O806" s="5"/>
      <c r="P806" s="4"/>
      <c r="Q806" s="4"/>
      <c r="R806" s="4"/>
      <c r="S806" s="6"/>
      <c r="T806" s="11"/>
      <c r="U806" s="11"/>
    </row>
    <row r="807" spans="2:21" s="2" customFormat="1" x14ac:dyDescent="0.2">
      <c r="B807" s="11"/>
      <c r="C807" s="11"/>
      <c r="D807" s="11"/>
      <c r="E807" s="11"/>
      <c r="F807" s="11"/>
      <c r="H807" s="4"/>
      <c r="I807" s="4"/>
      <c r="J807" s="4"/>
      <c r="K807" s="4"/>
      <c r="L807" s="4"/>
      <c r="M807" s="4"/>
      <c r="N807" s="4"/>
      <c r="O807" s="5"/>
      <c r="P807" s="4"/>
      <c r="Q807" s="4"/>
      <c r="R807" s="4"/>
      <c r="S807" s="6"/>
      <c r="T807" s="11"/>
      <c r="U807" s="11"/>
    </row>
    <row r="808" spans="2:21" s="2" customFormat="1" x14ac:dyDescent="0.2">
      <c r="B808" s="11"/>
      <c r="C808" s="11"/>
      <c r="D808" s="11"/>
      <c r="E808" s="11"/>
      <c r="F808" s="11"/>
      <c r="H808" s="4"/>
      <c r="I808" s="4"/>
      <c r="J808" s="4"/>
      <c r="K808" s="4"/>
      <c r="L808" s="4"/>
      <c r="M808" s="4"/>
      <c r="N808" s="4"/>
      <c r="O808" s="5"/>
      <c r="P808" s="4"/>
      <c r="Q808" s="4"/>
      <c r="R808" s="4"/>
      <c r="S808" s="6"/>
      <c r="T808" s="11"/>
      <c r="U808" s="11"/>
    </row>
    <row r="809" spans="2:21" s="2" customFormat="1" x14ac:dyDescent="0.2">
      <c r="B809" s="11"/>
      <c r="C809" s="11"/>
      <c r="D809" s="11"/>
      <c r="E809" s="11"/>
      <c r="F809" s="11"/>
      <c r="H809" s="4"/>
      <c r="I809" s="4"/>
      <c r="J809" s="4"/>
      <c r="K809" s="4"/>
      <c r="L809" s="4"/>
      <c r="M809" s="4"/>
      <c r="N809" s="4"/>
      <c r="O809" s="5"/>
      <c r="P809" s="4"/>
      <c r="Q809" s="4"/>
      <c r="R809" s="4"/>
      <c r="S809" s="6"/>
      <c r="T809" s="11"/>
      <c r="U809" s="11"/>
    </row>
    <row r="810" spans="2:21" s="2" customFormat="1" x14ac:dyDescent="0.2">
      <c r="B810" s="11"/>
      <c r="C810" s="11"/>
      <c r="D810" s="11"/>
      <c r="E810" s="11"/>
      <c r="F810" s="11"/>
      <c r="H810" s="4"/>
      <c r="I810" s="4"/>
      <c r="J810" s="4"/>
      <c r="K810" s="4"/>
      <c r="L810" s="4"/>
      <c r="M810" s="4"/>
      <c r="N810" s="4"/>
      <c r="O810" s="5"/>
      <c r="P810" s="4"/>
      <c r="Q810" s="4"/>
      <c r="R810" s="4"/>
      <c r="S810" s="6"/>
      <c r="T810" s="11"/>
      <c r="U810" s="11"/>
    </row>
    <row r="811" spans="2:21" s="2" customFormat="1" x14ac:dyDescent="0.2">
      <c r="B811" s="11"/>
      <c r="C811" s="11"/>
      <c r="D811" s="11"/>
      <c r="E811" s="11"/>
      <c r="F811" s="11"/>
      <c r="H811" s="4"/>
      <c r="I811" s="4"/>
      <c r="J811" s="4"/>
      <c r="K811" s="4"/>
      <c r="L811" s="4"/>
      <c r="M811" s="4"/>
      <c r="N811" s="4"/>
      <c r="O811" s="5"/>
      <c r="P811" s="4"/>
      <c r="Q811" s="4"/>
      <c r="R811" s="4"/>
      <c r="S811" s="6"/>
      <c r="T811" s="11"/>
      <c r="U811" s="11"/>
    </row>
    <row r="812" spans="2:21" s="2" customFormat="1" x14ac:dyDescent="0.2">
      <c r="B812" s="11"/>
      <c r="C812" s="11"/>
      <c r="D812" s="11"/>
      <c r="E812" s="11"/>
      <c r="F812" s="11"/>
      <c r="H812" s="4"/>
      <c r="I812" s="4"/>
      <c r="J812" s="4"/>
      <c r="K812" s="4"/>
      <c r="L812" s="4"/>
      <c r="M812" s="4"/>
      <c r="N812" s="4"/>
      <c r="O812" s="5"/>
      <c r="P812" s="4"/>
      <c r="Q812" s="4"/>
      <c r="R812" s="4"/>
      <c r="S812" s="6"/>
      <c r="T812" s="11"/>
      <c r="U812" s="11"/>
    </row>
    <row r="813" spans="2:21" s="2" customFormat="1" x14ac:dyDescent="0.2">
      <c r="B813" s="11"/>
      <c r="C813" s="11"/>
      <c r="D813" s="11"/>
      <c r="E813" s="11"/>
      <c r="F813" s="11"/>
      <c r="H813" s="4"/>
      <c r="I813" s="4"/>
      <c r="J813" s="4"/>
      <c r="K813" s="4"/>
      <c r="L813" s="4"/>
      <c r="M813" s="4"/>
      <c r="N813" s="4"/>
      <c r="O813" s="5"/>
      <c r="P813" s="4"/>
      <c r="Q813" s="4"/>
      <c r="R813" s="4"/>
      <c r="S813" s="6"/>
      <c r="T813" s="11"/>
      <c r="U813" s="11"/>
    </row>
    <row r="814" spans="2:21" s="2" customFormat="1" x14ac:dyDescent="0.2">
      <c r="B814" s="11"/>
      <c r="C814" s="11"/>
      <c r="D814" s="11"/>
      <c r="E814" s="11"/>
      <c r="F814" s="11"/>
      <c r="H814" s="4"/>
      <c r="I814" s="4"/>
      <c r="J814" s="4"/>
      <c r="K814" s="4"/>
      <c r="L814" s="4"/>
      <c r="M814" s="4"/>
      <c r="N814" s="4"/>
      <c r="O814" s="5"/>
      <c r="P814" s="4"/>
      <c r="Q814" s="4"/>
      <c r="R814" s="4"/>
      <c r="S814" s="6"/>
      <c r="T814" s="11"/>
      <c r="U814" s="11"/>
    </row>
    <row r="815" spans="2:21" s="2" customFormat="1" x14ac:dyDescent="0.2">
      <c r="B815" s="11"/>
      <c r="C815" s="11"/>
      <c r="D815" s="11"/>
      <c r="E815" s="11"/>
      <c r="F815" s="11"/>
      <c r="H815" s="4"/>
      <c r="I815" s="4"/>
      <c r="J815" s="4"/>
      <c r="K815" s="4"/>
      <c r="L815" s="4"/>
      <c r="M815" s="4"/>
      <c r="N815" s="4"/>
      <c r="O815" s="5"/>
      <c r="P815" s="4"/>
      <c r="Q815" s="4"/>
      <c r="R815" s="4"/>
      <c r="S815" s="6"/>
      <c r="T815" s="11"/>
      <c r="U815" s="11"/>
    </row>
    <row r="816" spans="2:21" s="2" customFormat="1" x14ac:dyDescent="0.2">
      <c r="B816" s="11"/>
      <c r="C816" s="11"/>
      <c r="D816" s="11"/>
      <c r="E816" s="11"/>
      <c r="F816" s="11"/>
      <c r="H816" s="4"/>
      <c r="I816" s="4"/>
      <c r="J816" s="4"/>
      <c r="K816" s="4"/>
      <c r="L816" s="4"/>
      <c r="M816" s="4"/>
      <c r="N816" s="4"/>
      <c r="O816" s="5"/>
      <c r="P816" s="4"/>
      <c r="Q816" s="4"/>
      <c r="R816" s="4"/>
      <c r="S816" s="6"/>
      <c r="T816" s="11"/>
      <c r="U816" s="11"/>
    </row>
    <row r="817" spans="2:21" s="2" customFormat="1" x14ac:dyDescent="0.2">
      <c r="B817" s="11"/>
      <c r="C817" s="11"/>
      <c r="D817" s="11"/>
      <c r="E817" s="11"/>
      <c r="F817" s="11"/>
      <c r="H817" s="4"/>
      <c r="I817" s="4"/>
      <c r="J817" s="4"/>
      <c r="K817" s="4"/>
      <c r="L817" s="4"/>
      <c r="M817" s="4"/>
      <c r="N817" s="4"/>
      <c r="O817" s="5"/>
      <c r="P817" s="4"/>
      <c r="Q817" s="4"/>
      <c r="R817" s="4"/>
      <c r="S817" s="6"/>
      <c r="T817" s="11"/>
      <c r="U817" s="11"/>
    </row>
    <row r="818" spans="2:21" s="2" customFormat="1" x14ac:dyDescent="0.2">
      <c r="B818" s="11"/>
      <c r="C818" s="11"/>
      <c r="D818" s="11"/>
      <c r="E818" s="11"/>
      <c r="F818" s="11"/>
      <c r="H818" s="4"/>
      <c r="I818" s="4"/>
      <c r="J818" s="4"/>
      <c r="K818" s="4"/>
      <c r="L818" s="4"/>
      <c r="M818" s="4"/>
      <c r="N818" s="4"/>
      <c r="O818" s="5"/>
      <c r="P818" s="4"/>
      <c r="Q818" s="4"/>
      <c r="R818" s="4"/>
      <c r="S818" s="6"/>
      <c r="T818" s="11"/>
      <c r="U818" s="11"/>
    </row>
    <row r="819" spans="2:21" s="2" customFormat="1" x14ac:dyDescent="0.2">
      <c r="B819" s="11"/>
      <c r="C819" s="11"/>
      <c r="D819" s="11"/>
      <c r="E819" s="11"/>
      <c r="F819" s="11"/>
      <c r="H819" s="4"/>
      <c r="I819" s="4"/>
      <c r="J819" s="4"/>
      <c r="K819" s="4"/>
      <c r="L819" s="4"/>
      <c r="M819" s="4"/>
      <c r="N819" s="4"/>
      <c r="O819" s="5"/>
      <c r="P819" s="4"/>
      <c r="Q819" s="4"/>
      <c r="R819" s="4"/>
      <c r="S819" s="6"/>
      <c r="T819" s="11"/>
      <c r="U819" s="11"/>
    </row>
    <row r="820" spans="2:21" s="2" customFormat="1" x14ac:dyDescent="0.2">
      <c r="B820" s="11"/>
      <c r="C820" s="11"/>
      <c r="D820" s="11"/>
      <c r="E820" s="11"/>
      <c r="F820" s="11"/>
      <c r="H820" s="4"/>
      <c r="I820" s="4"/>
      <c r="J820" s="4"/>
      <c r="K820" s="4"/>
      <c r="L820" s="4"/>
      <c r="M820" s="4"/>
      <c r="N820" s="4"/>
      <c r="O820" s="5"/>
      <c r="P820" s="4"/>
      <c r="Q820" s="4"/>
      <c r="R820" s="4"/>
      <c r="S820" s="6"/>
      <c r="T820" s="11"/>
      <c r="U820" s="11"/>
    </row>
    <row r="821" spans="2:21" s="2" customFormat="1" x14ac:dyDescent="0.2">
      <c r="B821" s="11"/>
      <c r="C821" s="11"/>
      <c r="D821" s="11"/>
      <c r="E821" s="11"/>
      <c r="F821" s="11"/>
      <c r="H821" s="4"/>
      <c r="I821" s="4"/>
      <c r="J821" s="4"/>
      <c r="K821" s="4"/>
      <c r="L821" s="4"/>
      <c r="M821" s="4"/>
      <c r="N821" s="4"/>
      <c r="O821" s="5"/>
      <c r="P821" s="4"/>
      <c r="Q821" s="4"/>
      <c r="R821" s="4"/>
      <c r="S821" s="6"/>
      <c r="T821" s="11"/>
      <c r="U821" s="11"/>
    </row>
    <row r="822" spans="2:21" s="2" customFormat="1" x14ac:dyDescent="0.2">
      <c r="B822" s="11"/>
      <c r="C822" s="11"/>
      <c r="D822" s="11"/>
      <c r="E822" s="11"/>
      <c r="F822" s="11"/>
      <c r="H822" s="4"/>
      <c r="I822" s="4"/>
      <c r="J822" s="4"/>
      <c r="K822" s="4"/>
      <c r="L822" s="4"/>
      <c r="M822" s="4"/>
      <c r="N822" s="4"/>
      <c r="O822" s="5"/>
      <c r="P822" s="4"/>
      <c r="Q822" s="4"/>
      <c r="R822" s="4"/>
      <c r="S822" s="6"/>
      <c r="T822" s="11"/>
      <c r="U822" s="11"/>
    </row>
    <row r="823" spans="2:21" s="2" customFormat="1" x14ac:dyDescent="0.2">
      <c r="B823" s="11"/>
      <c r="C823" s="11"/>
      <c r="D823" s="11"/>
      <c r="E823" s="11"/>
      <c r="F823" s="11"/>
      <c r="H823" s="4"/>
      <c r="I823" s="4"/>
      <c r="J823" s="4"/>
      <c r="K823" s="4"/>
      <c r="L823" s="4"/>
      <c r="M823" s="4"/>
      <c r="N823" s="4"/>
      <c r="O823" s="5"/>
      <c r="P823" s="4"/>
      <c r="Q823" s="4"/>
      <c r="R823" s="4"/>
      <c r="S823" s="6"/>
      <c r="T823" s="11"/>
      <c r="U823" s="11"/>
    </row>
    <row r="824" spans="2:21" s="2" customFormat="1" x14ac:dyDescent="0.2">
      <c r="B824" s="11"/>
      <c r="C824" s="11"/>
      <c r="D824" s="11"/>
      <c r="E824" s="11"/>
      <c r="F824" s="11"/>
      <c r="H824" s="4"/>
      <c r="I824" s="4"/>
      <c r="J824" s="4"/>
      <c r="K824" s="4"/>
      <c r="L824" s="4"/>
      <c r="M824" s="4"/>
      <c r="N824" s="4"/>
      <c r="O824" s="5"/>
      <c r="P824" s="4"/>
      <c r="Q824" s="4"/>
      <c r="R824" s="4"/>
      <c r="S824" s="6"/>
      <c r="T824" s="11"/>
      <c r="U824" s="11"/>
    </row>
    <row r="825" spans="2:21" s="2" customFormat="1" x14ac:dyDescent="0.2">
      <c r="B825" s="11"/>
      <c r="C825" s="11"/>
      <c r="D825" s="11"/>
      <c r="E825" s="11"/>
      <c r="F825" s="11"/>
      <c r="H825" s="4"/>
      <c r="I825" s="4"/>
      <c r="J825" s="4"/>
      <c r="K825" s="4"/>
      <c r="L825" s="4"/>
      <c r="M825" s="4"/>
      <c r="N825" s="4"/>
      <c r="O825" s="5"/>
      <c r="P825" s="4"/>
      <c r="Q825" s="4"/>
      <c r="R825" s="4"/>
      <c r="S825" s="6"/>
      <c r="T825" s="11"/>
      <c r="U825" s="11"/>
    </row>
    <row r="826" spans="2:21" s="2" customFormat="1" x14ac:dyDescent="0.2">
      <c r="B826" s="11"/>
      <c r="C826" s="11"/>
      <c r="D826" s="11"/>
      <c r="E826" s="11"/>
      <c r="F826" s="11"/>
      <c r="H826" s="4"/>
      <c r="I826" s="4"/>
      <c r="J826" s="4"/>
      <c r="K826" s="4"/>
      <c r="L826" s="4"/>
      <c r="M826" s="4"/>
      <c r="N826" s="4"/>
      <c r="O826" s="5"/>
      <c r="P826" s="4"/>
      <c r="Q826" s="4"/>
      <c r="R826" s="4"/>
      <c r="S826" s="6"/>
      <c r="T826" s="11"/>
      <c r="U826" s="11"/>
    </row>
    <row r="827" spans="2:21" s="2" customFormat="1" x14ac:dyDescent="0.2">
      <c r="B827" s="11"/>
      <c r="C827" s="11"/>
      <c r="D827" s="11"/>
      <c r="E827" s="11"/>
      <c r="F827" s="11"/>
      <c r="H827" s="4"/>
      <c r="I827" s="4"/>
      <c r="J827" s="4"/>
      <c r="K827" s="4"/>
      <c r="L827" s="4"/>
      <c r="M827" s="4"/>
      <c r="N827" s="4"/>
      <c r="O827" s="5"/>
      <c r="P827" s="4"/>
      <c r="Q827" s="4"/>
      <c r="R827" s="4"/>
      <c r="S827" s="6"/>
      <c r="T827" s="11"/>
      <c r="U827" s="11"/>
    </row>
    <row r="828" spans="2:21" s="2" customFormat="1" x14ac:dyDescent="0.2">
      <c r="B828" s="11"/>
      <c r="C828" s="11"/>
      <c r="D828" s="11"/>
      <c r="E828" s="11"/>
      <c r="F828" s="11"/>
      <c r="H828" s="4"/>
      <c r="I828" s="4"/>
      <c r="J828" s="4"/>
      <c r="K828" s="4"/>
      <c r="L828" s="4"/>
      <c r="M828" s="4"/>
      <c r="N828" s="4"/>
      <c r="O828" s="5"/>
      <c r="P828" s="4"/>
      <c r="Q828" s="4"/>
      <c r="R828" s="4"/>
      <c r="S828" s="6"/>
      <c r="T828" s="11"/>
      <c r="U828" s="11"/>
    </row>
    <row r="829" spans="2:21" s="2" customFormat="1" x14ac:dyDescent="0.2">
      <c r="B829" s="11"/>
      <c r="C829" s="11"/>
      <c r="D829" s="11"/>
      <c r="E829" s="11"/>
      <c r="F829" s="11"/>
      <c r="H829" s="4"/>
      <c r="I829" s="4"/>
      <c r="J829" s="4"/>
      <c r="K829" s="4"/>
      <c r="L829" s="4"/>
      <c r="M829" s="4"/>
      <c r="N829" s="4"/>
      <c r="O829" s="5"/>
      <c r="P829" s="4"/>
      <c r="Q829" s="4"/>
      <c r="R829" s="4"/>
      <c r="S829" s="6"/>
      <c r="T829" s="11"/>
      <c r="U829" s="11"/>
    </row>
    <row r="830" spans="2:21" s="2" customFormat="1" x14ac:dyDescent="0.2">
      <c r="B830" s="11"/>
      <c r="C830" s="11"/>
      <c r="D830" s="11"/>
      <c r="E830" s="11"/>
      <c r="F830" s="11"/>
      <c r="H830" s="4"/>
      <c r="I830" s="4"/>
      <c r="J830" s="4"/>
      <c r="K830" s="4"/>
      <c r="L830" s="4"/>
      <c r="M830" s="4"/>
      <c r="N830" s="4"/>
      <c r="O830" s="5"/>
      <c r="P830" s="4"/>
      <c r="Q830" s="4"/>
      <c r="R830" s="4"/>
      <c r="S830" s="6"/>
      <c r="T830" s="11"/>
      <c r="U830" s="11"/>
    </row>
    <row r="831" spans="2:21" s="2" customFormat="1" x14ac:dyDescent="0.2">
      <c r="B831" s="11"/>
      <c r="C831" s="11"/>
      <c r="D831" s="11"/>
      <c r="E831" s="11"/>
      <c r="F831" s="11"/>
      <c r="H831" s="4"/>
      <c r="I831" s="4"/>
      <c r="J831" s="4"/>
      <c r="K831" s="4"/>
      <c r="L831" s="4"/>
      <c r="M831" s="4"/>
      <c r="N831" s="4"/>
      <c r="O831" s="5"/>
      <c r="P831" s="4"/>
      <c r="Q831" s="4"/>
      <c r="R831" s="4"/>
      <c r="S831" s="6"/>
      <c r="T831" s="11"/>
      <c r="U831" s="11"/>
    </row>
    <row r="832" spans="2:21" s="2" customFormat="1" x14ac:dyDescent="0.2">
      <c r="B832" s="11"/>
      <c r="C832" s="11"/>
      <c r="D832" s="11"/>
      <c r="E832" s="11"/>
      <c r="F832" s="11"/>
      <c r="H832" s="4"/>
      <c r="I832" s="4"/>
      <c r="J832" s="4"/>
      <c r="K832" s="4"/>
      <c r="L832" s="4"/>
      <c r="M832" s="4"/>
      <c r="N832" s="4"/>
      <c r="O832" s="5"/>
      <c r="P832" s="4"/>
      <c r="Q832" s="4"/>
      <c r="R832" s="4"/>
      <c r="S832" s="6"/>
      <c r="T832" s="11"/>
      <c r="U832" s="11"/>
    </row>
    <row r="833" spans="2:21" s="2" customFormat="1" x14ac:dyDescent="0.2">
      <c r="B833" s="11"/>
      <c r="C833" s="11"/>
      <c r="D833" s="11"/>
      <c r="E833" s="11"/>
      <c r="F833" s="11"/>
      <c r="H833" s="4"/>
      <c r="I833" s="4"/>
      <c r="J833" s="4"/>
      <c r="K833" s="4"/>
      <c r="L833" s="4"/>
      <c r="M833" s="4"/>
      <c r="N833" s="4"/>
      <c r="O833" s="5"/>
      <c r="P833" s="4"/>
      <c r="Q833" s="4"/>
      <c r="R833" s="4"/>
      <c r="S833" s="6"/>
      <c r="T833" s="11"/>
      <c r="U833" s="11"/>
    </row>
    <row r="834" spans="2:21" s="2" customFormat="1" x14ac:dyDescent="0.2">
      <c r="B834" s="11"/>
      <c r="C834" s="11"/>
      <c r="D834" s="11"/>
      <c r="E834" s="11"/>
      <c r="F834" s="11"/>
      <c r="H834" s="4"/>
      <c r="I834" s="4"/>
      <c r="J834" s="4"/>
      <c r="K834" s="4"/>
      <c r="L834" s="4"/>
      <c r="M834" s="4"/>
      <c r="N834" s="4"/>
      <c r="O834" s="5"/>
      <c r="P834" s="4"/>
      <c r="Q834" s="4"/>
      <c r="R834" s="4"/>
      <c r="S834" s="6"/>
      <c r="T834" s="11"/>
      <c r="U834" s="11"/>
    </row>
    <row r="835" spans="2:21" s="2" customFormat="1" x14ac:dyDescent="0.2">
      <c r="B835" s="11"/>
      <c r="C835" s="11"/>
      <c r="D835" s="11"/>
      <c r="E835" s="11"/>
      <c r="F835" s="11"/>
      <c r="H835" s="4"/>
      <c r="I835" s="4"/>
      <c r="J835" s="4"/>
      <c r="K835" s="4"/>
      <c r="L835" s="4"/>
      <c r="M835" s="4"/>
      <c r="N835" s="4"/>
      <c r="O835" s="5"/>
      <c r="P835" s="4"/>
      <c r="Q835" s="4"/>
      <c r="R835" s="4"/>
      <c r="S835" s="6"/>
      <c r="T835" s="11"/>
      <c r="U835" s="11"/>
    </row>
    <row r="836" spans="2:21" s="2" customFormat="1" x14ac:dyDescent="0.2">
      <c r="B836" s="11"/>
      <c r="C836" s="11"/>
      <c r="D836" s="11"/>
      <c r="E836" s="11"/>
      <c r="F836" s="11"/>
      <c r="H836" s="4"/>
      <c r="I836" s="4"/>
      <c r="J836" s="4"/>
      <c r="K836" s="4"/>
      <c r="L836" s="4"/>
      <c r="M836" s="4"/>
      <c r="N836" s="4"/>
      <c r="O836" s="5"/>
      <c r="P836" s="4"/>
      <c r="Q836" s="4"/>
      <c r="R836" s="4"/>
      <c r="S836" s="6"/>
      <c r="T836" s="11"/>
      <c r="U836" s="11"/>
    </row>
    <row r="837" spans="2:21" s="2" customFormat="1" x14ac:dyDescent="0.2">
      <c r="B837" s="11"/>
      <c r="C837" s="11"/>
      <c r="D837" s="11"/>
      <c r="E837" s="11"/>
      <c r="F837" s="11"/>
      <c r="H837" s="4"/>
      <c r="I837" s="4"/>
      <c r="J837" s="4"/>
      <c r="K837" s="4"/>
      <c r="L837" s="4"/>
      <c r="M837" s="4"/>
      <c r="N837" s="4"/>
      <c r="O837" s="5"/>
      <c r="P837" s="4"/>
      <c r="Q837" s="4"/>
      <c r="R837" s="4"/>
      <c r="S837" s="6"/>
      <c r="T837" s="11"/>
      <c r="U837" s="11"/>
    </row>
    <row r="838" spans="2:21" s="2" customFormat="1" x14ac:dyDescent="0.2">
      <c r="B838" s="11"/>
      <c r="C838" s="11"/>
      <c r="D838" s="11"/>
      <c r="E838" s="11"/>
      <c r="F838" s="11"/>
      <c r="H838" s="4"/>
      <c r="I838" s="4"/>
      <c r="J838" s="4"/>
      <c r="K838" s="4"/>
      <c r="L838" s="4"/>
      <c r="M838" s="4"/>
      <c r="N838" s="4"/>
      <c r="O838" s="5"/>
      <c r="P838" s="4"/>
      <c r="Q838" s="4"/>
      <c r="R838" s="4"/>
      <c r="S838" s="6"/>
      <c r="T838" s="11"/>
      <c r="U838" s="11"/>
    </row>
    <row r="839" spans="2:21" s="2" customFormat="1" x14ac:dyDescent="0.2">
      <c r="B839" s="11"/>
      <c r="C839" s="11"/>
      <c r="D839" s="11"/>
      <c r="E839" s="11"/>
      <c r="F839" s="11"/>
      <c r="H839" s="4"/>
      <c r="I839" s="4"/>
      <c r="J839" s="4"/>
      <c r="K839" s="4"/>
      <c r="L839" s="4"/>
      <c r="M839" s="4"/>
      <c r="N839" s="4"/>
      <c r="O839" s="5"/>
      <c r="P839" s="4"/>
      <c r="Q839" s="4"/>
      <c r="R839" s="4"/>
      <c r="S839" s="6"/>
      <c r="T839" s="11"/>
      <c r="U839" s="11"/>
    </row>
    <row r="840" spans="2:21" s="2" customFormat="1" x14ac:dyDescent="0.2">
      <c r="B840" s="11"/>
      <c r="C840" s="11"/>
      <c r="D840" s="11"/>
      <c r="E840" s="11"/>
      <c r="F840" s="11"/>
      <c r="H840" s="4"/>
      <c r="I840" s="4"/>
      <c r="J840" s="4"/>
      <c r="K840" s="4"/>
      <c r="L840" s="4"/>
      <c r="M840" s="4"/>
      <c r="N840" s="4"/>
      <c r="O840" s="5"/>
      <c r="P840" s="4"/>
      <c r="Q840" s="4"/>
      <c r="R840" s="4"/>
      <c r="S840" s="6"/>
      <c r="T840" s="11"/>
      <c r="U840" s="11"/>
    </row>
    <row r="841" spans="2:21" s="2" customFormat="1" x14ac:dyDescent="0.2">
      <c r="B841" s="11"/>
      <c r="C841" s="11"/>
      <c r="D841" s="11"/>
      <c r="E841" s="11"/>
      <c r="F841" s="11"/>
      <c r="H841" s="4"/>
      <c r="I841" s="4"/>
      <c r="J841" s="4"/>
      <c r="K841" s="4"/>
      <c r="L841" s="4"/>
      <c r="M841" s="4"/>
      <c r="N841" s="4"/>
      <c r="O841" s="5"/>
      <c r="P841" s="4"/>
      <c r="Q841" s="4"/>
      <c r="R841" s="4"/>
      <c r="S841" s="6"/>
      <c r="T841" s="11"/>
      <c r="U841" s="11"/>
    </row>
    <row r="842" spans="2:21" s="2" customFormat="1" x14ac:dyDescent="0.2">
      <c r="B842" s="11"/>
      <c r="C842" s="11"/>
      <c r="D842" s="11"/>
      <c r="E842" s="11"/>
      <c r="F842" s="11"/>
      <c r="H842" s="4"/>
      <c r="I842" s="4"/>
      <c r="J842" s="4"/>
      <c r="K842" s="4"/>
      <c r="L842" s="4"/>
      <c r="M842" s="4"/>
      <c r="N842" s="4"/>
      <c r="O842" s="5"/>
      <c r="P842" s="4"/>
      <c r="Q842" s="4"/>
      <c r="R842" s="4"/>
      <c r="S842" s="6"/>
      <c r="T842" s="11"/>
      <c r="U842" s="11"/>
    </row>
    <row r="843" spans="2:21" s="2" customFormat="1" x14ac:dyDescent="0.2">
      <c r="B843" s="11"/>
      <c r="C843" s="11"/>
      <c r="D843" s="11"/>
      <c r="E843" s="11"/>
      <c r="F843" s="11"/>
      <c r="H843" s="4"/>
      <c r="I843" s="4"/>
      <c r="J843" s="4"/>
      <c r="K843" s="4"/>
      <c r="L843" s="4"/>
      <c r="M843" s="4"/>
      <c r="N843" s="4"/>
      <c r="O843" s="5"/>
      <c r="P843" s="4"/>
      <c r="Q843" s="4"/>
      <c r="R843" s="4"/>
      <c r="S843" s="6"/>
      <c r="T843" s="11"/>
      <c r="U843" s="11"/>
    </row>
    <row r="844" spans="2:21" s="2" customFormat="1" x14ac:dyDescent="0.2">
      <c r="B844" s="11"/>
      <c r="C844" s="11"/>
      <c r="D844" s="11"/>
      <c r="E844" s="11"/>
      <c r="F844" s="11"/>
      <c r="H844" s="4"/>
      <c r="I844" s="4"/>
      <c r="J844" s="4"/>
      <c r="K844" s="4"/>
      <c r="L844" s="4"/>
      <c r="M844" s="4"/>
      <c r="N844" s="4"/>
      <c r="O844" s="5"/>
      <c r="P844" s="4"/>
      <c r="Q844" s="4"/>
      <c r="R844" s="4"/>
      <c r="S844" s="6"/>
      <c r="T844" s="11"/>
      <c r="U844" s="11"/>
    </row>
    <row r="845" spans="2:21" s="2" customFormat="1" x14ac:dyDescent="0.2">
      <c r="B845" s="11"/>
      <c r="C845" s="11"/>
      <c r="D845" s="11"/>
      <c r="E845" s="11"/>
      <c r="F845" s="11"/>
      <c r="H845" s="4"/>
      <c r="I845" s="4"/>
      <c r="J845" s="4"/>
      <c r="K845" s="4"/>
      <c r="L845" s="4"/>
      <c r="M845" s="4"/>
      <c r="N845" s="4"/>
      <c r="O845" s="5"/>
      <c r="P845" s="4"/>
      <c r="Q845" s="4"/>
      <c r="R845" s="4"/>
      <c r="S845" s="6"/>
      <c r="T845" s="11"/>
      <c r="U845" s="11"/>
    </row>
    <row r="846" spans="2:21" s="2" customFormat="1" x14ac:dyDescent="0.2">
      <c r="B846" s="11"/>
      <c r="C846" s="11"/>
      <c r="D846" s="11"/>
      <c r="E846" s="11"/>
      <c r="F846" s="11"/>
      <c r="H846" s="4"/>
      <c r="I846" s="4"/>
      <c r="J846" s="4"/>
      <c r="K846" s="4"/>
      <c r="L846" s="4"/>
      <c r="M846" s="4"/>
      <c r="N846" s="4"/>
      <c r="O846" s="5"/>
      <c r="P846" s="4"/>
      <c r="Q846" s="4"/>
      <c r="R846" s="4"/>
      <c r="S846" s="6"/>
      <c r="T846" s="11"/>
      <c r="U846" s="11"/>
    </row>
    <row r="847" spans="2:21" s="2" customFormat="1" x14ac:dyDescent="0.2">
      <c r="B847" s="11"/>
      <c r="C847" s="11"/>
      <c r="D847" s="11"/>
      <c r="E847" s="11"/>
      <c r="F847" s="11"/>
      <c r="H847" s="4"/>
      <c r="I847" s="4"/>
      <c r="J847" s="4"/>
      <c r="K847" s="4"/>
      <c r="L847" s="4"/>
      <c r="M847" s="4"/>
      <c r="N847" s="4"/>
      <c r="O847" s="5"/>
      <c r="P847" s="4"/>
      <c r="Q847" s="4"/>
      <c r="R847" s="4"/>
      <c r="S847" s="6"/>
      <c r="T847" s="11"/>
      <c r="U847" s="11"/>
    </row>
    <row r="848" spans="2:21" s="2" customFormat="1" x14ac:dyDescent="0.2">
      <c r="B848" s="11"/>
      <c r="C848" s="11"/>
      <c r="D848" s="11"/>
      <c r="E848" s="11"/>
      <c r="F848" s="11"/>
      <c r="H848" s="4"/>
      <c r="I848" s="4"/>
      <c r="J848" s="4"/>
      <c r="K848" s="4"/>
      <c r="L848" s="4"/>
      <c r="M848" s="4"/>
      <c r="N848" s="4"/>
      <c r="O848" s="5"/>
      <c r="P848" s="4"/>
      <c r="Q848" s="4"/>
      <c r="R848" s="4"/>
      <c r="S848" s="6"/>
      <c r="T848" s="11"/>
      <c r="U848" s="11"/>
    </row>
    <row r="849" spans="2:21" s="2" customFormat="1" x14ac:dyDescent="0.2">
      <c r="B849" s="11"/>
      <c r="C849" s="11"/>
      <c r="D849" s="11"/>
      <c r="E849" s="11"/>
      <c r="F849" s="11"/>
      <c r="H849" s="4"/>
      <c r="I849" s="4"/>
      <c r="J849" s="4"/>
      <c r="K849" s="4"/>
      <c r="L849" s="4"/>
      <c r="M849" s="4"/>
      <c r="N849" s="4"/>
      <c r="O849" s="5"/>
      <c r="P849" s="4"/>
      <c r="Q849" s="4"/>
      <c r="R849" s="4"/>
      <c r="S849" s="6"/>
      <c r="T849" s="11"/>
      <c r="U849" s="11"/>
    </row>
    <row r="850" spans="2:21" s="2" customFormat="1" x14ac:dyDescent="0.2">
      <c r="B850" s="11"/>
      <c r="C850" s="11"/>
      <c r="D850" s="11"/>
      <c r="E850" s="11"/>
      <c r="F850" s="11"/>
      <c r="H850" s="4"/>
      <c r="I850" s="4"/>
      <c r="J850" s="4"/>
      <c r="K850" s="4"/>
      <c r="L850" s="4"/>
      <c r="M850" s="4"/>
      <c r="N850" s="4"/>
      <c r="O850" s="5"/>
      <c r="P850" s="4"/>
      <c r="Q850" s="4"/>
      <c r="R850" s="4"/>
      <c r="S850" s="6"/>
      <c r="T850" s="11"/>
      <c r="U850" s="11"/>
    </row>
    <row r="851" spans="2:21" s="2" customFormat="1" x14ac:dyDescent="0.2">
      <c r="B851" s="11"/>
      <c r="C851" s="11"/>
      <c r="D851" s="11"/>
      <c r="E851" s="11"/>
      <c r="F851" s="11"/>
      <c r="H851" s="4"/>
      <c r="I851" s="4"/>
      <c r="J851" s="4"/>
      <c r="K851" s="4"/>
      <c r="L851" s="4"/>
      <c r="M851" s="4"/>
      <c r="N851" s="4"/>
      <c r="O851" s="5"/>
      <c r="P851" s="4"/>
      <c r="Q851" s="4"/>
      <c r="R851" s="4"/>
      <c r="S851" s="6"/>
      <c r="T851" s="11"/>
      <c r="U851" s="11"/>
    </row>
    <row r="852" spans="2:21" s="2" customFormat="1" x14ac:dyDescent="0.2">
      <c r="B852" s="11"/>
      <c r="C852" s="11"/>
      <c r="D852" s="11"/>
      <c r="E852" s="11"/>
      <c r="F852" s="11"/>
      <c r="H852" s="4"/>
      <c r="I852" s="4"/>
      <c r="J852" s="4"/>
      <c r="K852" s="4"/>
      <c r="L852" s="4"/>
      <c r="M852" s="4"/>
      <c r="N852" s="4"/>
      <c r="O852" s="5"/>
      <c r="P852" s="4"/>
      <c r="Q852" s="4"/>
      <c r="R852" s="4"/>
      <c r="S852" s="6"/>
      <c r="T852" s="11"/>
      <c r="U852" s="11"/>
    </row>
    <row r="853" spans="2:21" s="2" customFormat="1" x14ac:dyDescent="0.2">
      <c r="B853" s="11"/>
      <c r="C853" s="11"/>
      <c r="D853" s="11"/>
      <c r="E853" s="11"/>
      <c r="F853" s="11"/>
      <c r="H853" s="4"/>
      <c r="I853" s="4"/>
      <c r="J853" s="4"/>
      <c r="K853" s="4"/>
      <c r="L853" s="4"/>
      <c r="M853" s="4"/>
      <c r="N853" s="4"/>
      <c r="O853" s="5"/>
      <c r="P853" s="4"/>
      <c r="Q853" s="4"/>
      <c r="R853" s="4"/>
      <c r="S853" s="6"/>
      <c r="T853" s="11"/>
      <c r="U853" s="11"/>
    </row>
    <row r="854" spans="2:21" s="2" customFormat="1" x14ac:dyDescent="0.2">
      <c r="B854" s="11"/>
      <c r="C854" s="11"/>
      <c r="D854" s="11"/>
      <c r="E854" s="11"/>
      <c r="F854" s="11"/>
      <c r="H854" s="4"/>
      <c r="I854" s="4"/>
      <c r="J854" s="4"/>
      <c r="K854" s="4"/>
      <c r="L854" s="4"/>
      <c r="M854" s="4"/>
      <c r="N854" s="4"/>
      <c r="O854" s="5"/>
      <c r="P854" s="4"/>
      <c r="Q854" s="4"/>
      <c r="R854" s="4"/>
      <c r="S854" s="6"/>
      <c r="T854" s="11"/>
      <c r="U854" s="11"/>
    </row>
    <row r="855" spans="2:21" s="2" customFormat="1" x14ac:dyDescent="0.2">
      <c r="B855" s="11"/>
      <c r="C855" s="11"/>
      <c r="D855" s="11"/>
      <c r="E855" s="11"/>
      <c r="F855" s="11"/>
      <c r="H855" s="4"/>
      <c r="I855" s="4"/>
      <c r="J855" s="4"/>
      <c r="K855" s="4"/>
      <c r="L855" s="4"/>
      <c r="M855" s="4"/>
      <c r="N855" s="4"/>
      <c r="O855" s="5"/>
      <c r="P855" s="4"/>
      <c r="Q855" s="4"/>
      <c r="R855" s="4"/>
      <c r="S855" s="6"/>
      <c r="T855" s="11"/>
      <c r="U855" s="11"/>
    </row>
    <row r="856" spans="2:21" s="2" customFormat="1" x14ac:dyDescent="0.2">
      <c r="B856" s="11"/>
      <c r="C856" s="11"/>
      <c r="D856" s="11"/>
      <c r="E856" s="11"/>
      <c r="F856" s="11"/>
      <c r="H856" s="4"/>
      <c r="I856" s="4"/>
      <c r="J856" s="4"/>
      <c r="K856" s="4"/>
      <c r="L856" s="4"/>
      <c r="M856" s="4"/>
      <c r="N856" s="4"/>
      <c r="O856" s="5"/>
      <c r="P856" s="4"/>
      <c r="Q856" s="4"/>
      <c r="R856" s="4"/>
      <c r="S856" s="6"/>
      <c r="T856" s="11"/>
      <c r="U856" s="11"/>
    </row>
    <row r="857" spans="2:21" s="2" customFormat="1" x14ac:dyDescent="0.2">
      <c r="B857" s="11"/>
      <c r="C857" s="11"/>
      <c r="D857" s="11"/>
      <c r="E857" s="11"/>
      <c r="F857" s="11"/>
      <c r="H857" s="4"/>
      <c r="I857" s="4"/>
      <c r="J857" s="4"/>
      <c r="K857" s="4"/>
      <c r="L857" s="4"/>
      <c r="M857" s="4"/>
      <c r="N857" s="4"/>
      <c r="O857" s="5"/>
      <c r="P857" s="4"/>
      <c r="Q857" s="4"/>
      <c r="R857" s="4"/>
      <c r="S857" s="6"/>
      <c r="T857" s="11"/>
      <c r="U857" s="11"/>
    </row>
    <row r="858" spans="2:21" s="2" customFormat="1" x14ac:dyDescent="0.2">
      <c r="B858" s="11"/>
      <c r="C858" s="11"/>
      <c r="D858" s="11"/>
      <c r="E858" s="11"/>
      <c r="F858" s="11"/>
      <c r="H858" s="4"/>
      <c r="I858" s="4"/>
      <c r="J858" s="4"/>
      <c r="K858" s="4"/>
      <c r="L858" s="4"/>
      <c r="M858" s="4"/>
      <c r="N858" s="4"/>
      <c r="O858" s="5"/>
      <c r="P858" s="4"/>
      <c r="Q858" s="4"/>
      <c r="R858" s="4"/>
      <c r="S858" s="6"/>
      <c r="T858" s="11"/>
      <c r="U858" s="11"/>
    </row>
    <row r="859" spans="2:21" s="2" customFormat="1" x14ac:dyDescent="0.2">
      <c r="B859" s="11"/>
      <c r="C859" s="11"/>
      <c r="D859" s="11"/>
      <c r="E859" s="11"/>
      <c r="F859" s="11"/>
      <c r="H859" s="4"/>
      <c r="I859" s="4"/>
      <c r="J859" s="4"/>
      <c r="K859" s="4"/>
      <c r="L859" s="4"/>
      <c r="M859" s="4"/>
      <c r="N859" s="4"/>
      <c r="O859" s="5"/>
      <c r="P859" s="4"/>
      <c r="Q859" s="4"/>
      <c r="R859" s="4"/>
      <c r="S859" s="6"/>
      <c r="T859" s="11"/>
      <c r="U859" s="11"/>
    </row>
    <row r="860" spans="2:21" s="2" customFormat="1" x14ac:dyDescent="0.2">
      <c r="B860" s="11"/>
      <c r="C860" s="11"/>
      <c r="D860" s="11"/>
      <c r="E860" s="11"/>
      <c r="F860" s="11"/>
      <c r="H860" s="4"/>
      <c r="I860" s="4"/>
      <c r="J860" s="4"/>
      <c r="K860" s="4"/>
      <c r="L860" s="4"/>
      <c r="M860" s="4"/>
      <c r="N860" s="4"/>
      <c r="O860" s="5"/>
      <c r="P860" s="4"/>
      <c r="Q860" s="4"/>
      <c r="R860" s="4"/>
      <c r="S860" s="6"/>
      <c r="T860" s="11"/>
      <c r="U860" s="11"/>
    </row>
    <row r="861" spans="2:21" s="2" customFormat="1" x14ac:dyDescent="0.2">
      <c r="B861" s="11"/>
      <c r="C861" s="11"/>
      <c r="D861" s="11"/>
      <c r="E861" s="11"/>
      <c r="F861" s="11"/>
      <c r="H861" s="4"/>
      <c r="I861" s="4"/>
      <c r="J861" s="4"/>
      <c r="K861" s="4"/>
      <c r="L861" s="4"/>
      <c r="M861" s="4"/>
      <c r="N861" s="4"/>
      <c r="O861" s="5"/>
      <c r="P861" s="4"/>
      <c r="Q861" s="4"/>
      <c r="R861" s="4"/>
      <c r="S861" s="6"/>
      <c r="T861" s="11"/>
      <c r="U861" s="11"/>
    </row>
    <row r="862" spans="2:21" s="2" customFormat="1" x14ac:dyDescent="0.2">
      <c r="B862" s="11"/>
      <c r="C862" s="11"/>
      <c r="D862" s="11"/>
      <c r="E862" s="11"/>
      <c r="F862" s="11"/>
      <c r="H862" s="4"/>
      <c r="I862" s="4"/>
      <c r="J862" s="4"/>
      <c r="K862" s="4"/>
      <c r="L862" s="4"/>
      <c r="M862" s="4"/>
      <c r="N862" s="4"/>
      <c r="O862" s="5"/>
      <c r="P862" s="4"/>
      <c r="Q862" s="4"/>
      <c r="R862" s="4"/>
      <c r="S862" s="6"/>
      <c r="T862" s="11"/>
      <c r="U862" s="11"/>
    </row>
    <row r="863" spans="2:21" s="2" customFormat="1" x14ac:dyDescent="0.2">
      <c r="B863" s="11"/>
      <c r="C863" s="11"/>
      <c r="D863" s="11"/>
      <c r="E863" s="11"/>
      <c r="F863" s="11"/>
      <c r="H863" s="4"/>
      <c r="I863" s="4"/>
      <c r="J863" s="4"/>
      <c r="K863" s="4"/>
      <c r="L863" s="4"/>
      <c r="M863" s="4"/>
      <c r="N863" s="4"/>
      <c r="O863" s="5"/>
      <c r="P863" s="4"/>
      <c r="Q863" s="4"/>
      <c r="R863" s="4"/>
      <c r="S863" s="6"/>
      <c r="T863" s="11"/>
      <c r="U863" s="11"/>
    </row>
    <row r="864" spans="2:21" s="2" customFormat="1" x14ac:dyDescent="0.2">
      <c r="B864" s="11"/>
      <c r="C864" s="11"/>
      <c r="D864" s="11"/>
      <c r="E864" s="11"/>
      <c r="F864" s="11"/>
      <c r="H864" s="4"/>
      <c r="I864" s="4"/>
      <c r="J864" s="4"/>
      <c r="K864" s="4"/>
      <c r="L864" s="4"/>
      <c r="M864" s="4"/>
      <c r="N864" s="4"/>
      <c r="O864" s="5"/>
      <c r="P864" s="4"/>
      <c r="Q864" s="4"/>
      <c r="R864" s="4"/>
      <c r="S864" s="6"/>
      <c r="T864" s="11"/>
      <c r="U864" s="11"/>
    </row>
    <row r="865" spans="2:21" s="2" customFormat="1" x14ac:dyDescent="0.2">
      <c r="B865" s="11"/>
      <c r="C865" s="11"/>
      <c r="D865" s="11"/>
      <c r="E865" s="11"/>
      <c r="F865" s="11"/>
      <c r="H865" s="4"/>
      <c r="I865" s="4"/>
      <c r="J865" s="4"/>
      <c r="K865" s="4"/>
      <c r="L865" s="4"/>
      <c r="M865" s="4"/>
      <c r="N865" s="4"/>
      <c r="O865" s="5"/>
      <c r="P865" s="4"/>
      <c r="Q865" s="4"/>
      <c r="R865" s="4"/>
      <c r="S865" s="6"/>
      <c r="T865" s="11"/>
      <c r="U865" s="11"/>
    </row>
    <row r="866" spans="2:21" s="2" customFormat="1" x14ac:dyDescent="0.2">
      <c r="B866" s="11"/>
      <c r="C866" s="11"/>
      <c r="D866" s="11"/>
      <c r="E866" s="11"/>
      <c r="F866" s="11"/>
      <c r="H866" s="4"/>
      <c r="I866" s="4"/>
      <c r="J866" s="4"/>
      <c r="K866" s="4"/>
      <c r="L866" s="4"/>
      <c r="M866" s="4"/>
      <c r="N866" s="4"/>
      <c r="O866" s="5"/>
      <c r="P866" s="4"/>
      <c r="Q866" s="4"/>
      <c r="R866" s="4"/>
      <c r="S866" s="6"/>
      <c r="T866" s="11"/>
      <c r="U866" s="11"/>
    </row>
    <row r="867" spans="2:21" s="2" customFormat="1" x14ac:dyDescent="0.2">
      <c r="B867" s="11"/>
      <c r="C867" s="11"/>
      <c r="D867" s="11"/>
      <c r="E867" s="11"/>
      <c r="F867" s="11"/>
      <c r="H867" s="4"/>
      <c r="I867" s="4"/>
      <c r="J867" s="4"/>
      <c r="K867" s="4"/>
      <c r="L867" s="4"/>
      <c r="M867" s="4"/>
      <c r="N867" s="4"/>
      <c r="O867" s="5"/>
      <c r="P867" s="4"/>
      <c r="Q867" s="4"/>
      <c r="R867" s="4"/>
      <c r="S867" s="6"/>
      <c r="T867" s="11"/>
      <c r="U867" s="11"/>
    </row>
    <row r="868" spans="2:21" s="2" customFormat="1" x14ac:dyDescent="0.2">
      <c r="B868" s="11"/>
      <c r="C868" s="11"/>
      <c r="D868" s="11"/>
      <c r="E868" s="11"/>
      <c r="F868" s="11"/>
      <c r="H868" s="4"/>
      <c r="I868" s="4"/>
      <c r="J868" s="4"/>
      <c r="K868" s="4"/>
      <c r="L868" s="4"/>
      <c r="M868" s="4"/>
      <c r="N868" s="4"/>
      <c r="O868" s="5"/>
      <c r="P868" s="4"/>
      <c r="Q868" s="4"/>
      <c r="R868" s="4"/>
      <c r="S868" s="6"/>
      <c r="T868" s="11"/>
      <c r="U868" s="11"/>
    </row>
    <row r="869" spans="2:21" s="2" customFormat="1" x14ac:dyDescent="0.2">
      <c r="B869" s="11"/>
      <c r="C869" s="11"/>
      <c r="D869" s="11"/>
      <c r="E869" s="11"/>
      <c r="F869" s="11"/>
      <c r="H869" s="4"/>
      <c r="I869" s="4"/>
      <c r="J869" s="4"/>
      <c r="K869" s="4"/>
      <c r="L869" s="4"/>
      <c r="M869" s="4"/>
      <c r="N869" s="4"/>
      <c r="O869" s="5"/>
      <c r="P869" s="4"/>
      <c r="Q869" s="4"/>
      <c r="R869" s="4"/>
      <c r="S869" s="6"/>
      <c r="T869" s="11"/>
      <c r="U869" s="11"/>
    </row>
    <row r="870" spans="2:21" s="2" customFormat="1" x14ac:dyDescent="0.2">
      <c r="B870" s="11"/>
      <c r="C870" s="11"/>
      <c r="D870" s="11"/>
      <c r="E870" s="11"/>
      <c r="F870" s="11"/>
      <c r="H870" s="4"/>
      <c r="I870" s="4"/>
      <c r="J870" s="4"/>
      <c r="K870" s="4"/>
      <c r="L870" s="4"/>
      <c r="M870" s="4"/>
      <c r="N870" s="4"/>
      <c r="O870" s="5"/>
      <c r="P870" s="4"/>
      <c r="Q870" s="4"/>
      <c r="R870" s="4"/>
      <c r="S870" s="6"/>
      <c r="T870" s="11"/>
      <c r="U870" s="11"/>
    </row>
    <row r="871" spans="2:21" s="2" customFormat="1" x14ac:dyDescent="0.2">
      <c r="B871" s="11"/>
      <c r="C871" s="11"/>
      <c r="D871" s="11"/>
      <c r="E871" s="11"/>
      <c r="F871" s="11"/>
      <c r="H871" s="4"/>
      <c r="I871" s="4"/>
      <c r="J871" s="4"/>
      <c r="K871" s="4"/>
      <c r="L871" s="4"/>
      <c r="M871" s="4"/>
      <c r="N871" s="4"/>
      <c r="O871" s="5"/>
      <c r="P871" s="4"/>
      <c r="Q871" s="4"/>
      <c r="R871" s="4"/>
      <c r="S871" s="6"/>
      <c r="T871" s="11"/>
      <c r="U871" s="11"/>
    </row>
    <row r="872" spans="2:21" s="2" customFormat="1" x14ac:dyDescent="0.2">
      <c r="B872" s="11"/>
      <c r="C872" s="11"/>
      <c r="D872" s="11"/>
      <c r="E872" s="11"/>
      <c r="F872" s="11"/>
      <c r="H872" s="4"/>
      <c r="I872" s="4"/>
      <c r="J872" s="4"/>
      <c r="K872" s="4"/>
      <c r="L872" s="4"/>
      <c r="M872" s="4"/>
      <c r="N872" s="4"/>
      <c r="O872" s="5"/>
      <c r="P872" s="4"/>
      <c r="Q872" s="4"/>
      <c r="R872" s="4"/>
      <c r="S872" s="6"/>
      <c r="T872" s="11"/>
      <c r="U872" s="11"/>
    </row>
    <row r="873" spans="2:21" s="2" customFormat="1" x14ac:dyDescent="0.2">
      <c r="B873" s="11"/>
      <c r="C873" s="11"/>
      <c r="D873" s="11"/>
      <c r="E873" s="11"/>
      <c r="F873" s="11"/>
      <c r="H873" s="4"/>
      <c r="I873" s="4"/>
      <c r="J873" s="4"/>
      <c r="K873" s="4"/>
      <c r="L873" s="4"/>
      <c r="M873" s="4"/>
      <c r="N873" s="4"/>
      <c r="O873" s="5"/>
      <c r="P873" s="4"/>
      <c r="Q873" s="4"/>
      <c r="R873" s="4"/>
      <c r="S873" s="6"/>
      <c r="T873" s="11"/>
      <c r="U873" s="11"/>
    </row>
    <row r="874" spans="2:21" s="2" customFormat="1" x14ac:dyDescent="0.2">
      <c r="B874" s="11"/>
      <c r="C874" s="11"/>
      <c r="D874" s="11"/>
      <c r="E874" s="11"/>
      <c r="F874" s="11"/>
      <c r="H874" s="4"/>
      <c r="I874" s="4"/>
      <c r="J874" s="4"/>
      <c r="K874" s="4"/>
      <c r="L874" s="4"/>
      <c r="M874" s="4"/>
      <c r="N874" s="4"/>
      <c r="O874" s="5"/>
      <c r="P874" s="4"/>
      <c r="Q874" s="4"/>
      <c r="R874" s="4"/>
      <c r="S874" s="6"/>
      <c r="T874" s="11"/>
      <c r="U874" s="11"/>
    </row>
    <row r="875" spans="2:21" s="2" customFormat="1" x14ac:dyDescent="0.2">
      <c r="B875" s="11"/>
      <c r="C875" s="11"/>
      <c r="D875" s="11"/>
      <c r="E875" s="11"/>
      <c r="F875" s="11"/>
      <c r="H875" s="4"/>
      <c r="I875" s="4"/>
      <c r="J875" s="4"/>
      <c r="K875" s="4"/>
      <c r="L875" s="4"/>
      <c r="M875" s="4"/>
      <c r="N875" s="4"/>
      <c r="O875" s="5"/>
      <c r="P875" s="4"/>
      <c r="Q875" s="4"/>
      <c r="R875" s="4"/>
      <c r="S875" s="6"/>
      <c r="T875" s="11"/>
      <c r="U875" s="11"/>
    </row>
    <row r="876" spans="2:21" s="2" customFormat="1" x14ac:dyDescent="0.2">
      <c r="B876" s="11"/>
      <c r="C876" s="11"/>
      <c r="D876" s="11"/>
      <c r="E876" s="11"/>
      <c r="F876" s="11"/>
      <c r="H876" s="4"/>
      <c r="I876" s="4"/>
      <c r="J876" s="4"/>
      <c r="K876" s="4"/>
      <c r="L876" s="4"/>
      <c r="M876" s="4"/>
      <c r="N876" s="4"/>
      <c r="O876" s="5"/>
      <c r="P876" s="4"/>
      <c r="Q876" s="4"/>
      <c r="R876" s="4"/>
      <c r="S876" s="6"/>
      <c r="T876" s="11"/>
      <c r="U876" s="11"/>
    </row>
    <row r="877" spans="2:21" s="2" customFormat="1" x14ac:dyDescent="0.2">
      <c r="B877" s="11"/>
      <c r="C877" s="11"/>
      <c r="D877" s="11"/>
      <c r="E877" s="11"/>
      <c r="F877" s="11"/>
      <c r="H877" s="4"/>
      <c r="I877" s="4"/>
      <c r="J877" s="4"/>
      <c r="K877" s="4"/>
      <c r="L877" s="4"/>
      <c r="M877" s="4"/>
      <c r="N877" s="4"/>
      <c r="O877" s="5"/>
      <c r="P877" s="4"/>
      <c r="Q877" s="4"/>
      <c r="R877" s="4"/>
      <c r="S877" s="6"/>
      <c r="T877" s="11"/>
      <c r="U877" s="11"/>
    </row>
    <row r="878" spans="2:21" s="2" customFormat="1" x14ac:dyDescent="0.2">
      <c r="B878" s="11"/>
      <c r="C878" s="11"/>
      <c r="D878" s="11"/>
      <c r="E878" s="11"/>
      <c r="F878" s="11"/>
      <c r="H878" s="4"/>
      <c r="I878" s="4"/>
      <c r="J878" s="4"/>
      <c r="K878" s="4"/>
      <c r="L878" s="4"/>
      <c r="M878" s="4"/>
      <c r="N878" s="4"/>
      <c r="O878" s="5"/>
      <c r="P878" s="4"/>
      <c r="Q878" s="4"/>
      <c r="R878" s="4"/>
      <c r="S878" s="6"/>
      <c r="T878" s="11"/>
      <c r="U878" s="11"/>
    </row>
    <row r="879" spans="2:21" s="2" customFormat="1" x14ac:dyDescent="0.2">
      <c r="B879" s="11"/>
      <c r="C879" s="11"/>
      <c r="D879" s="11"/>
      <c r="E879" s="11"/>
      <c r="F879" s="11"/>
      <c r="H879" s="4"/>
      <c r="I879" s="4"/>
      <c r="J879" s="4"/>
      <c r="K879" s="4"/>
      <c r="L879" s="4"/>
      <c r="M879" s="4"/>
      <c r="N879" s="4"/>
      <c r="O879" s="5"/>
      <c r="P879" s="4"/>
      <c r="Q879" s="4"/>
      <c r="R879" s="4"/>
      <c r="S879" s="6"/>
      <c r="T879" s="11"/>
      <c r="U879" s="11"/>
    </row>
    <row r="880" spans="2:21" s="2" customFormat="1" x14ac:dyDescent="0.2">
      <c r="B880" s="11"/>
      <c r="C880" s="11"/>
      <c r="D880" s="11"/>
      <c r="E880" s="11"/>
      <c r="F880" s="11"/>
      <c r="H880" s="4"/>
      <c r="I880" s="4"/>
      <c r="J880" s="4"/>
      <c r="K880" s="4"/>
      <c r="L880" s="4"/>
      <c r="M880" s="4"/>
      <c r="N880" s="4"/>
      <c r="O880" s="5"/>
      <c r="P880" s="4"/>
      <c r="Q880" s="4"/>
      <c r="R880" s="4"/>
      <c r="S880" s="6"/>
      <c r="T880" s="11"/>
      <c r="U880" s="11"/>
    </row>
    <row r="881" spans="2:21" s="2" customFormat="1" x14ac:dyDescent="0.2">
      <c r="B881" s="11"/>
      <c r="C881" s="11"/>
      <c r="D881" s="11"/>
      <c r="E881" s="11"/>
      <c r="F881" s="11"/>
      <c r="H881" s="4"/>
      <c r="I881" s="4"/>
      <c r="J881" s="4"/>
      <c r="K881" s="4"/>
      <c r="L881" s="4"/>
      <c r="M881" s="4"/>
      <c r="N881" s="4"/>
      <c r="O881" s="5"/>
      <c r="P881" s="4"/>
      <c r="Q881" s="4"/>
      <c r="R881" s="4"/>
      <c r="S881" s="6"/>
      <c r="T881" s="11"/>
      <c r="U881" s="11"/>
    </row>
    <row r="882" spans="2:21" s="2" customFormat="1" x14ac:dyDescent="0.2">
      <c r="B882" s="11"/>
      <c r="C882" s="11"/>
      <c r="D882" s="11"/>
      <c r="E882" s="11"/>
      <c r="F882" s="11"/>
      <c r="H882" s="4"/>
      <c r="I882" s="4"/>
      <c r="J882" s="4"/>
      <c r="K882" s="4"/>
      <c r="L882" s="4"/>
      <c r="M882" s="4"/>
      <c r="N882" s="4"/>
      <c r="O882" s="5"/>
      <c r="P882" s="4"/>
      <c r="Q882" s="4"/>
      <c r="R882" s="4"/>
      <c r="S882" s="6"/>
      <c r="T882" s="11"/>
      <c r="U882" s="11"/>
    </row>
    <row r="883" spans="2:21" s="2" customFormat="1" x14ac:dyDescent="0.2">
      <c r="B883" s="11"/>
      <c r="C883" s="11"/>
      <c r="D883" s="11"/>
      <c r="E883" s="11"/>
      <c r="F883" s="11"/>
      <c r="H883" s="4"/>
      <c r="I883" s="4"/>
      <c r="J883" s="4"/>
      <c r="K883" s="4"/>
      <c r="L883" s="4"/>
      <c r="M883" s="4"/>
      <c r="N883" s="4"/>
      <c r="O883" s="5"/>
      <c r="P883" s="4"/>
      <c r="Q883" s="4"/>
      <c r="R883" s="4"/>
      <c r="S883" s="6"/>
      <c r="T883" s="11"/>
      <c r="U883" s="11"/>
    </row>
    <row r="884" spans="2:21" s="2" customFormat="1" x14ac:dyDescent="0.2">
      <c r="B884" s="11"/>
      <c r="C884" s="11"/>
      <c r="D884" s="11"/>
      <c r="E884" s="11"/>
      <c r="F884" s="11"/>
      <c r="H884" s="4"/>
      <c r="I884" s="4"/>
      <c r="J884" s="4"/>
      <c r="K884" s="4"/>
      <c r="L884" s="4"/>
      <c r="M884" s="4"/>
      <c r="N884" s="4"/>
      <c r="O884" s="5"/>
      <c r="P884" s="4"/>
      <c r="Q884" s="4"/>
      <c r="R884" s="4"/>
      <c r="S884" s="6"/>
      <c r="T884" s="11"/>
      <c r="U884" s="11"/>
    </row>
    <row r="885" spans="2:21" s="2" customFormat="1" x14ac:dyDescent="0.2">
      <c r="B885" s="11"/>
      <c r="C885" s="11"/>
      <c r="D885" s="11"/>
      <c r="E885" s="11"/>
      <c r="F885" s="11"/>
      <c r="H885" s="4"/>
      <c r="I885" s="4"/>
      <c r="J885" s="4"/>
      <c r="K885" s="4"/>
      <c r="L885" s="4"/>
      <c r="M885" s="4"/>
      <c r="N885" s="4"/>
      <c r="O885" s="5"/>
      <c r="P885" s="4"/>
      <c r="Q885" s="4"/>
      <c r="R885" s="4"/>
      <c r="S885" s="6"/>
      <c r="T885" s="11"/>
      <c r="U885" s="11"/>
    </row>
    <row r="886" spans="2:21" s="2" customFormat="1" x14ac:dyDescent="0.2">
      <c r="B886" s="11"/>
      <c r="C886" s="11"/>
      <c r="D886" s="11"/>
      <c r="E886" s="11"/>
      <c r="F886" s="11"/>
      <c r="H886" s="4"/>
      <c r="I886" s="4"/>
      <c r="J886" s="4"/>
      <c r="K886" s="4"/>
      <c r="L886" s="4"/>
      <c r="M886" s="4"/>
      <c r="N886" s="4"/>
      <c r="O886" s="5"/>
      <c r="P886" s="4"/>
      <c r="Q886" s="4"/>
      <c r="R886" s="4"/>
      <c r="S886" s="6"/>
      <c r="T886" s="11"/>
      <c r="U886" s="11"/>
    </row>
    <row r="887" spans="2:21" s="2" customFormat="1" x14ac:dyDescent="0.2">
      <c r="B887" s="11"/>
      <c r="C887" s="11"/>
      <c r="D887" s="11"/>
      <c r="E887" s="11"/>
      <c r="F887" s="11"/>
      <c r="H887" s="4"/>
      <c r="I887" s="4"/>
      <c r="J887" s="4"/>
      <c r="K887" s="4"/>
      <c r="L887" s="4"/>
      <c r="M887" s="4"/>
      <c r="N887" s="4"/>
      <c r="O887" s="5"/>
      <c r="P887" s="4"/>
      <c r="Q887" s="4"/>
      <c r="R887" s="4"/>
      <c r="S887" s="6"/>
      <c r="T887" s="11"/>
      <c r="U887" s="11"/>
    </row>
    <row r="888" spans="2:21" s="2" customFormat="1" x14ac:dyDescent="0.2">
      <c r="B888" s="11"/>
      <c r="C888" s="11"/>
      <c r="D888" s="11"/>
      <c r="E888" s="11"/>
      <c r="F888" s="11"/>
      <c r="H888" s="4"/>
      <c r="I888" s="4"/>
      <c r="J888" s="4"/>
      <c r="K888" s="4"/>
      <c r="L888" s="4"/>
      <c r="M888" s="4"/>
      <c r="N888" s="4"/>
      <c r="O888" s="5"/>
      <c r="P888" s="4"/>
      <c r="Q888" s="4"/>
      <c r="R888" s="4"/>
      <c r="S888" s="6"/>
      <c r="T888" s="11"/>
      <c r="U888" s="11"/>
    </row>
    <row r="889" spans="2:21" s="2" customFormat="1" x14ac:dyDescent="0.2">
      <c r="B889" s="11"/>
      <c r="C889" s="11"/>
      <c r="D889" s="11"/>
      <c r="E889" s="11"/>
      <c r="F889" s="11"/>
      <c r="H889" s="4"/>
      <c r="I889" s="4"/>
      <c r="J889" s="4"/>
      <c r="K889" s="4"/>
      <c r="L889" s="4"/>
      <c r="M889" s="4"/>
      <c r="N889" s="4"/>
      <c r="O889" s="5"/>
      <c r="P889" s="4"/>
      <c r="Q889" s="4"/>
      <c r="R889" s="4"/>
      <c r="S889" s="6"/>
      <c r="T889" s="11"/>
      <c r="U889" s="11"/>
    </row>
    <row r="890" spans="2:21" s="2" customFormat="1" x14ac:dyDescent="0.2">
      <c r="B890" s="11"/>
      <c r="C890" s="11"/>
      <c r="D890" s="11"/>
      <c r="E890" s="11"/>
      <c r="F890" s="11"/>
      <c r="H890" s="4"/>
      <c r="I890" s="4"/>
      <c r="J890" s="4"/>
      <c r="K890" s="4"/>
      <c r="L890" s="4"/>
      <c r="M890" s="4"/>
      <c r="N890" s="4"/>
      <c r="O890" s="5"/>
      <c r="P890" s="4"/>
      <c r="Q890" s="4"/>
      <c r="R890" s="4"/>
      <c r="S890" s="6"/>
      <c r="T890" s="11"/>
      <c r="U890" s="11"/>
    </row>
    <row r="891" spans="2:21" s="2" customFormat="1" x14ac:dyDescent="0.2">
      <c r="B891" s="11"/>
      <c r="C891" s="11"/>
      <c r="D891" s="11"/>
      <c r="E891" s="11"/>
      <c r="F891" s="11"/>
      <c r="H891" s="4"/>
      <c r="I891" s="4"/>
      <c r="J891" s="4"/>
      <c r="K891" s="4"/>
      <c r="L891" s="4"/>
      <c r="M891" s="4"/>
      <c r="N891" s="4"/>
      <c r="O891" s="5"/>
      <c r="P891" s="4"/>
      <c r="Q891" s="4"/>
      <c r="R891" s="4"/>
      <c r="S891" s="6"/>
      <c r="T891" s="11"/>
      <c r="U891" s="11"/>
    </row>
    <row r="892" spans="2:21" s="2" customFormat="1" x14ac:dyDescent="0.2">
      <c r="B892" s="11"/>
      <c r="C892" s="11"/>
      <c r="D892" s="11"/>
      <c r="E892" s="11"/>
      <c r="F892" s="11"/>
      <c r="H892" s="4"/>
      <c r="I892" s="4"/>
      <c r="J892" s="4"/>
      <c r="K892" s="4"/>
      <c r="L892" s="4"/>
      <c r="M892" s="4"/>
      <c r="N892" s="4"/>
      <c r="O892" s="5"/>
      <c r="P892" s="4"/>
      <c r="Q892" s="4"/>
      <c r="R892" s="4"/>
      <c r="S892" s="6"/>
      <c r="T892" s="11"/>
      <c r="U892" s="11"/>
    </row>
    <row r="893" spans="2:21" s="2" customFormat="1" x14ac:dyDescent="0.2">
      <c r="B893" s="11"/>
      <c r="C893" s="11"/>
      <c r="D893" s="11"/>
      <c r="E893" s="11"/>
      <c r="F893" s="11"/>
      <c r="H893" s="4"/>
      <c r="I893" s="4"/>
      <c r="J893" s="4"/>
      <c r="K893" s="4"/>
      <c r="L893" s="4"/>
      <c r="M893" s="4"/>
      <c r="N893" s="4"/>
      <c r="O893" s="5"/>
      <c r="P893" s="4"/>
      <c r="Q893" s="4"/>
      <c r="R893" s="4"/>
      <c r="S893" s="6"/>
      <c r="T893" s="11"/>
      <c r="U893" s="11"/>
    </row>
    <row r="894" spans="2:21" s="2" customFormat="1" x14ac:dyDescent="0.2">
      <c r="B894" s="11"/>
      <c r="C894" s="11"/>
      <c r="D894" s="11"/>
      <c r="E894" s="11"/>
      <c r="F894" s="11"/>
      <c r="H894" s="4"/>
      <c r="I894" s="4"/>
      <c r="J894" s="4"/>
      <c r="K894" s="4"/>
      <c r="L894" s="4"/>
      <c r="M894" s="4"/>
      <c r="N894" s="4"/>
      <c r="O894" s="5"/>
      <c r="P894" s="4"/>
      <c r="Q894" s="4"/>
      <c r="R894" s="4"/>
      <c r="S894" s="6"/>
      <c r="T894" s="11"/>
      <c r="U894" s="11"/>
    </row>
    <row r="895" spans="2:21" s="2" customFormat="1" x14ac:dyDescent="0.2">
      <c r="B895" s="11"/>
      <c r="C895" s="11"/>
      <c r="D895" s="11"/>
      <c r="E895" s="11"/>
      <c r="F895" s="11"/>
      <c r="H895" s="4"/>
      <c r="I895" s="4"/>
      <c r="J895" s="4"/>
      <c r="K895" s="4"/>
      <c r="L895" s="4"/>
      <c r="M895" s="4"/>
      <c r="N895" s="4"/>
      <c r="O895" s="5"/>
      <c r="P895" s="4"/>
      <c r="Q895" s="4"/>
      <c r="R895" s="4"/>
      <c r="S895" s="6"/>
      <c r="T895" s="11"/>
      <c r="U895" s="11"/>
    </row>
    <row r="896" spans="2:21" s="2" customFormat="1" x14ac:dyDescent="0.2">
      <c r="B896" s="11"/>
      <c r="C896" s="11"/>
      <c r="D896" s="11"/>
      <c r="E896" s="11"/>
      <c r="F896" s="11"/>
      <c r="H896" s="4"/>
      <c r="I896" s="4"/>
      <c r="J896" s="4"/>
      <c r="K896" s="4"/>
      <c r="L896" s="4"/>
      <c r="M896" s="4"/>
      <c r="N896" s="4"/>
      <c r="O896" s="5"/>
      <c r="P896" s="4"/>
      <c r="Q896" s="4"/>
      <c r="R896" s="4"/>
      <c r="S896" s="6"/>
      <c r="T896" s="11"/>
      <c r="U896" s="11"/>
    </row>
    <row r="897" spans="2:21" s="2" customFormat="1" x14ac:dyDescent="0.2">
      <c r="B897" s="11"/>
      <c r="C897" s="11"/>
      <c r="D897" s="11"/>
      <c r="E897" s="11"/>
      <c r="F897" s="11"/>
      <c r="H897" s="4"/>
      <c r="I897" s="4"/>
      <c r="J897" s="4"/>
      <c r="K897" s="4"/>
      <c r="L897" s="4"/>
      <c r="M897" s="4"/>
      <c r="N897" s="4"/>
      <c r="O897" s="5"/>
      <c r="P897" s="4"/>
      <c r="Q897" s="4"/>
      <c r="R897" s="4"/>
      <c r="S897" s="6"/>
      <c r="T897" s="11"/>
      <c r="U897" s="11"/>
    </row>
    <row r="898" spans="2:21" s="2" customFormat="1" x14ac:dyDescent="0.2">
      <c r="B898" s="11"/>
      <c r="C898" s="11"/>
      <c r="D898" s="11"/>
      <c r="E898" s="11"/>
      <c r="F898" s="11"/>
      <c r="H898" s="4"/>
      <c r="I898" s="4"/>
      <c r="J898" s="4"/>
      <c r="K898" s="4"/>
      <c r="L898" s="4"/>
      <c r="M898" s="4"/>
      <c r="N898" s="4"/>
      <c r="O898" s="5"/>
      <c r="P898" s="4"/>
      <c r="Q898" s="4"/>
      <c r="R898" s="4"/>
      <c r="S898" s="6"/>
      <c r="T898" s="11"/>
      <c r="U898" s="11"/>
    </row>
    <row r="899" spans="2:21" s="2" customFormat="1" x14ac:dyDescent="0.2">
      <c r="B899" s="11"/>
      <c r="C899" s="11"/>
      <c r="D899" s="11"/>
      <c r="E899" s="11"/>
      <c r="F899" s="11"/>
      <c r="H899" s="4"/>
      <c r="I899" s="4"/>
      <c r="J899" s="4"/>
      <c r="K899" s="4"/>
      <c r="L899" s="4"/>
      <c r="M899" s="4"/>
      <c r="N899" s="4"/>
      <c r="O899" s="5"/>
      <c r="P899" s="4"/>
      <c r="Q899" s="4"/>
      <c r="R899" s="4"/>
      <c r="S899" s="6"/>
      <c r="T899" s="11"/>
      <c r="U899" s="11"/>
    </row>
    <row r="900" spans="2:21" s="2" customFormat="1" x14ac:dyDescent="0.2">
      <c r="B900" s="11"/>
      <c r="C900" s="11"/>
      <c r="D900" s="11"/>
      <c r="E900" s="11"/>
      <c r="F900" s="11"/>
      <c r="H900" s="4"/>
      <c r="I900" s="4"/>
      <c r="J900" s="4"/>
      <c r="K900" s="4"/>
      <c r="L900" s="4"/>
      <c r="M900" s="4"/>
      <c r="N900" s="4"/>
      <c r="O900" s="5"/>
      <c r="P900" s="4"/>
      <c r="Q900" s="4"/>
      <c r="R900" s="4"/>
      <c r="S900" s="6"/>
      <c r="T900" s="11"/>
      <c r="U900" s="11"/>
    </row>
    <row r="901" spans="2:21" s="2" customFormat="1" x14ac:dyDescent="0.2">
      <c r="B901" s="11"/>
      <c r="C901" s="11"/>
      <c r="D901" s="11"/>
      <c r="E901" s="11"/>
      <c r="F901" s="11"/>
      <c r="H901" s="4"/>
      <c r="I901" s="4"/>
      <c r="J901" s="4"/>
      <c r="K901" s="4"/>
      <c r="L901" s="4"/>
      <c r="M901" s="4"/>
      <c r="N901" s="4"/>
      <c r="O901" s="5"/>
      <c r="P901" s="4"/>
      <c r="Q901" s="4"/>
      <c r="R901" s="4"/>
      <c r="S901" s="6"/>
      <c r="T901" s="11"/>
      <c r="U901" s="11"/>
    </row>
    <row r="902" spans="2:21" s="2" customFormat="1" x14ac:dyDescent="0.2">
      <c r="B902" s="11"/>
      <c r="C902" s="11"/>
      <c r="D902" s="11"/>
      <c r="E902" s="11"/>
      <c r="F902" s="11"/>
      <c r="H902" s="4"/>
      <c r="I902" s="4"/>
      <c r="J902" s="4"/>
      <c r="K902" s="4"/>
      <c r="L902" s="4"/>
      <c r="M902" s="4"/>
      <c r="N902" s="4"/>
      <c r="O902" s="5"/>
      <c r="P902" s="4"/>
      <c r="Q902" s="4"/>
      <c r="R902" s="4"/>
      <c r="S902" s="6"/>
      <c r="T902" s="11"/>
      <c r="U902" s="11"/>
    </row>
    <row r="903" spans="2:21" s="2" customFormat="1" x14ac:dyDescent="0.2">
      <c r="B903" s="11"/>
      <c r="C903" s="11"/>
      <c r="D903" s="11"/>
      <c r="E903" s="11"/>
      <c r="F903" s="11"/>
      <c r="H903" s="4"/>
      <c r="I903" s="4"/>
      <c r="J903" s="4"/>
      <c r="K903" s="4"/>
      <c r="L903" s="4"/>
      <c r="M903" s="4"/>
      <c r="N903" s="4"/>
      <c r="O903" s="5"/>
      <c r="P903" s="4"/>
      <c r="Q903" s="4"/>
      <c r="R903" s="4"/>
      <c r="S903" s="6"/>
      <c r="T903" s="11"/>
      <c r="U903" s="11"/>
    </row>
    <row r="904" spans="2:21" s="2" customFormat="1" x14ac:dyDescent="0.2">
      <c r="B904" s="11"/>
      <c r="C904" s="11"/>
      <c r="D904" s="11"/>
      <c r="E904" s="11"/>
      <c r="F904" s="11"/>
      <c r="H904" s="4"/>
      <c r="I904" s="4"/>
      <c r="J904" s="4"/>
      <c r="K904" s="4"/>
      <c r="L904" s="4"/>
      <c r="M904" s="4"/>
      <c r="N904" s="4"/>
      <c r="O904" s="5"/>
      <c r="P904" s="4"/>
      <c r="Q904" s="4"/>
      <c r="R904" s="4"/>
      <c r="S904" s="6"/>
      <c r="T904" s="11"/>
      <c r="U904" s="11"/>
    </row>
    <row r="905" spans="2:21" s="2" customFormat="1" x14ac:dyDescent="0.2">
      <c r="B905" s="11"/>
      <c r="C905" s="11"/>
      <c r="D905" s="11"/>
      <c r="E905" s="11"/>
      <c r="F905" s="11"/>
      <c r="H905" s="4"/>
      <c r="I905" s="4"/>
      <c r="J905" s="4"/>
      <c r="K905" s="4"/>
      <c r="L905" s="4"/>
      <c r="M905" s="4"/>
      <c r="N905" s="4"/>
      <c r="O905" s="5"/>
      <c r="P905" s="4"/>
      <c r="Q905" s="4"/>
      <c r="R905" s="4"/>
      <c r="S905" s="6"/>
      <c r="T905" s="11"/>
      <c r="U905" s="11"/>
    </row>
    <row r="906" spans="2:21" s="2" customFormat="1" x14ac:dyDescent="0.2">
      <c r="B906" s="11"/>
      <c r="C906" s="11"/>
      <c r="D906" s="11"/>
      <c r="E906" s="11"/>
      <c r="F906" s="11"/>
      <c r="H906" s="4"/>
      <c r="I906" s="4"/>
      <c r="J906" s="4"/>
      <c r="K906" s="4"/>
      <c r="L906" s="4"/>
      <c r="M906" s="4"/>
      <c r="N906" s="4"/>
      <c r="O906" s="5"/>
      <c r="P906" s="4"/>
      <c r="Q906" s="4"/>
      <c r="R906" s="4"/>
      <c r="S906" s="6"/>
      <c r="T906" s="11"/>
      <c r="U906" s="11"/>
    </row>
    <row r="907" spans="2:21" s="2" customFormat="1" x14ac:dyDescent="0.2">
      <c r="B907" s="11"/>
      <c r="C907" s="11"/>
      <c r="D907" s="11"/>
      <c r="E907" s="11"/>
      <c r="F907" s="11"/>
      <c r="H907" s="4"/>
      <c r="I907" s="4"/>
      <c r="J907" s="4"/>
      <c r="K907" s="4"/>
      <c r="L907" s="4"/>
      <c r="M907" s="4"/>
      <c r="N907" s="4"/>
      <c r="O907" s="5"/>
      <c r="P907" s="4"/>
      <c r="Q907" s="4"/>
      <c r="R907" s="4"/>
      <c r="S907" s="6"/>
      <c r="T907" s="11"/>
      <c r="U907" s="11"/>
    </row>
    <row r="908" spans="2:21" s="2" customFormat="1" x14ac:dyDescent="0.2">
      <c r="B908" s="11"/>
      <c r="C908" s="11"/>
      <c r="D908" s="11"/>
      <c r="E908" s="11"/>
      <c r="F908" s="11"/>
      <c r="H908" s="4"/>
      <c r="I908" s="4"/>
      <c r="J908" s="4"/>
      <c r="K908" s="4"/>
      <c r="L908" s="4"/>
      <c r="M908" s="4"/>
      <c r="N908" s="4"/>
      <c r="O908" s="5"/>
      <c r="P908" s="4"/>
      <c r="Q908" s="4"/>
      <c r="R908" s="4"/>
      <c r="S908" s="6"/>
      <c r="T908" s="11"/>
      <c r="U908" s="11"/>
    </row>
    <row r="909" spans="2:21" s="2" customFormat="1" x14ac:dyDescent="0.2">
      <c r="B909" s="11"/>
      <c r="C909" s="11"/>
      <c r="D909" s="11"/>
      <c r="E909" s="11"/>
      <c r="F909" s="11"/>
      <c r="H909" s="4"/>
      <c r="I909" s="4"/>
      <c r="J909" s="4"/>
      <c r="K909" s="4"/>
      <c r="L909" s="4"/>
      <c r="M909" s="4"/>
      <c r="N909" s="4"/>
      <c r="O909" s="5"/>
      <c r="P909" s="4"/>
      <c r="Q909" s="4"/>
      <c r="R909" s="4"/>
      <c r="S909" s="6"/>
      <c r="T909" s="11"/>
      <c r="U909" s="11"/>
    </row>
    <row r="910" spans="2:21" s="2" customFormat="1" x14ac:dyDescent="0.2">
      <c r="B910" s="11"/>
      <c r="C910" s="11"/>
      <c r="D910" s="11"/>
      <c r="E910" s="11"/>
      <c r="F910" s="11"/>
      <c r="H910" s="4"/>
      <c r="I910" s="4"/>
      <c r="J910" s="4"/>
      <c r="K910" s="4"/>
      <c r="L910" s="4"/>
      <c r="M910" s="4"/>
      <c r="N910" s="4"/>
      <c r="O910" s="5"/>
      <c r="P910" s="4"/>
      <c r="Q910" s="4"/>
      <c r="R910" s="4"/>
      <c r="S910" s="6"/>
      <c r="T910" s="11"/>
      <c r="U910" s="11"/>
    </row>
    <row r="911" spans="2:21" s="2" customFormat="1" x14ac:dyDescent="0.2">
      <c r="B911" s="11"/>
      <c r="C911" s="11"/>
      <c r="D911" s="11"/>
      <c r="E911" s="11"/>
      <c r="F911" s="11"/>
      <c r="H911" s="4"/>
      <c r="I911" s="4"/>
      <c r="J911" s="4"/>
      <c r="K911" s="4"/>
      <c r="L911" s="4"/>
      <c r="M911" s="4"/>
      <c r="N911" s="4"/>
      <c r="O911" s="5"/>
      <c r="P911" s="4"/>
      <c r="Q911" s="4"/>
      <c r="R911" s="4"/>
      <c r="S911" s="6"/>
      <c r="T911" s="11"/>
      <c r="U911" s="11"/>
    </row>
    <row r="912" spans="2:21" s="2" customFormat="1" x14ac:dyDescent="0.2">
      <c r="B912" s="11"/>
      <c r="C912" s="11"/>
      <c r="D912" s="11"/>
      <c r="E912" s="11"/>
      <c r="F912" s="11"/>
      <c r="H912" s="4"/>
      <c r="I912" s="4"/>
      <c r="J912" s="4"/>
      <c r="K912" s="4"/>
      <c r="L912" s="4"/>
      <c r="M912" s="4"/>
      <c r="N912" s="4"/>
      <c r="O912" s="5"/>
      <c r="P912" s="4"/>
      <c r="Q912" s="4"/>
      <c r="R912" s="4"/>
      <c r="S912" s="6"/>
      <c r="T912" s="11"/>
      <c r="U912" s="11"/>
    </row>
    <row r="913" spans="2:21" s="2" customFormat="1" x14ac:dyDescent="0.2">
      <c r="B913" s="11"/>
      <c r="C913" s="11"/>
      <c r="D913" s="11"/>
      <c r="E913" s="11"/>
      <c r="F913" s="11"/>
      <c r="H913" s="4"/>
      <c r="I913" s="4"/>
      <c r="J913" s="4"/>
      <c r="K913" s="4"/>
      <c r="L913" s="4"/>
      <c r="M913" s="4"/>
      <c r="N913" s="4"/>
      <c r="O913" s="5"/>
      <c r="P913" s="4"/>
      <c r="Q913" s="4"/>
      <c r="R913" s="4"/>
      <c r="S913" s="6"/>
      <c r="T913" s="11"/>
      <c r="U913" s="11"/>
    </row>
    <row r="914" spans="2:21" s="2" customFormat="1" x14ac:dyDescent="0.2">
      <c r="B914" s="11"/>
      <c r="C914" s="11"/>
      <c r="D914" s="11"/>
      <c r="E914" s="11"/>
      <c r="F914" s="11"/>
      <c r="H914" s="4"/>
      <c r="I914" s="4"/>
      <c r="J914" s="4"/>
      <c r="K914" s="4"/>
      <c r="L914" s="4"/>
      <c r="M914" s="4"/>
      <c r="N914" s="4"/>
      <c r="O914" s="5"/>
      <c r="P914" s="4"/>
      <c r="Q914" s="4"/>
      <c r="R914" s="4"/>
      <c r="S914" s="6"/>
      <c r="T914" s="11"/>
      <c r="U914" s="11"/>
    </row>
    <row r="915" spans="2:21" s="2" customFormat="1" x14ac:dyDescent="0.2">
      <c r="B915" s="11"/>
      <c r="C915" s="11"/>
      <c r="D915" s="11"/>
      <c r="E915" s="11"/>
      <c r="F915" s="11"/>
      <c r="H915" s="4"/>
      <c r="I915" s="4"/>
      <c r="J915" s="4"/>
      <c r="K915" s="4"/>
      <c r="L915" s="4"/>
      <c r="M915" s="4"/>
      <c r="N915" s="4"/>
      <c r="O915" s="5"/>
      <c r="P915" s="4"/>
      <c r="Q915" s="4"/>
      <c r="R915" s="4"/>
      <c r="S915" s="6"/>
      <c r="T915" s="11"/>
      <c r="U915" s="11"/>
    </row>
    <row r="916" spans="2:21" s="2" customFormat="1" x14ac:dyDescent="0.2">
      <c r="B916" s="11"/>
      <c r="C916" s="11"/>
      <c r="D916" s="11"/>
      <c r="E916" s="11"/>
      <c r="F916" s="11"/>
      <c r="H916" s="4"/>
      <c r="I916" s="4"/>
      <c r="J916" s="4"/>
      <c r="K916" s="4"/>
      <c r="L916" s="4"/>
      <c r="M916" s="4"/>
      <c r="N916" s="4"/>
      <c r="O916" s="5"/>
      <c r="P916" s="4"/>
      <c r="Q916" s="4"/>
      <c r="R916" s="4"/>
      <c r="S916" s="6"/>
      <c r="T916" s="11"/>
      <c r="U916" s="11"/>
    </row>
    <row r="917" spans="2:21" s="2" customFormat="1" x14ac:dyDescent="0.2">
      <c r="B917" s="11"/>
      <c r="C917" s="11"/>
      <c r="D917" s="11"/>
      <c r="E917" s="11"/>
      <c r="F917" s="11"/>
      <c r="H917" s="4"/>
      <c r="I917" s="4"/>
      <c r="J917" s="4"/>
      <c r="K917" s="4"/>
      <c r="L917" s="4"/>
      <c r="M917" s="4"/>
      <c r="N917" s="4"/>
      <c r="O917" s="5"/>
      <c r="P917" s="4"/>
      <c r="Q917" s="4"/>
      <c r="R917" s="4"/>
      <c r="S917" s="6"/>
      <c r="T917" s="11"/>
      <c r="U917" s="11"/>
    </row>
    <row r="918" spans="2:21" s="2" customFormat="1" x14ac:dyDescent="0.2">
      <c r="B918" s="11"/>
      <c r="C918" s="11"/>
      <c r="D918" s="11"/>
      <c r="E918" s="11"/>
      <c r="F918" s="11"/>
      <c r="H918" s="4"/>
      <c r="I918" s="4"/>
      <c r="J918" s="4"/>
      <c r="K918" s="4"/>
      <c r="L918" s="4"/>
      <c r="M918" s="4"/>
      <c r="N918" s="4"/>
      <c r="O918" s="5"/>
      <c r="P918" s="4"/>
      <c r="Q918" s="4"/>
      <c r="R918" s="4"/>
      <c r="S918" s="6"/>
      <c r="T918" s="11"/>
      <c r="U918" s="11"/>
    </row>
    <row r="919" spans="2:21" s="2" customFormat="1" x14ac:dyDescent="0.2">
      <c r="B919" s="11"/>
      <c r="C919" s="11"/>
      <c r="D919" s="11"/>
      <c r="E919" s="11"/>
      <c r="F919" s="11"/>
      <c r="H919" s="4"/>
      <c r="I919" s="4"/>
      <c r="J919" s="4"/>
      <c r="K919" s="4"/>
      <c r="L919" s="4"/>
      <c r="M919" s="4"/>
      <c r="N919" s="4"/>
      <c r="O919" s="5"/>
      <c r="P919" s="4"/>
      <c r="Q919" s="4"/>
      <c r="R919" s="4"/>
      <c r="S919" s="6"/>
      <c r="T919" s="11"/>
      <c r="U919" s="11"/>
    </row>
    <row r="920" spans="2:21" s="2" customFormat="1" x14ac:dyDescent="0.2">
      <c r="B920" s="11"/>
      <c r="C920" s="11"/>
      <c r="D920" s="11"/>
      <c r="E920" s="11"/>
      <c r="F920" s="11"/>
      <c r="H920" s="4"/>
      <c r="I920" s="4"/>
      <c r="J920" s="4"/>
      <c r="K920" s="4"/>
      <c r="L920" s="4"/>
      <c r="M920" s="4"/>
      <c r="N920" s="4"/>
      <c r="O920" s="5"/>
      <c r="P920" s="4"/>
      <c r="Q920" s="4"/>
      <c r="R920" s="4"/>
      <c r="S920" s="6"/>
      <c r="T920" s="11"/>
      <c r="U920" s="11"/>
    </row>
    <row r="921" spans="2:21" s="2" customFormat="1" x14ac:dyDescent="0.2">
      <c r="B921" s="11"/>
      <c r="C921" s="11"/>
      <c r="D921" s="11"/>
      <c r="E921" s="11"/>
      <c r="F921" s="11"/>
      <c r="H921" s="4"/>
      <c r="I921" s="4"/>
      <c r="J921" s="4"/>
      <c r="K921" s="4"/>
      <c r="L921" s="4"/>
      <c r="M921" s="4"/>
      <c r="N921" s="4"/>
      <c r="O921" s="5"/>
      <c r="P921" s="4"/>
      <c r="Q921" s="4"/>
      <c r="R921" s="4"/>
      <c r="S921" s="6"/>
      <c r="T921" s="11"/>
      <c r="U921" s="11"/>
    </row>
    <row r="922" spans="2:21" s="2" customFormat="1" x14ac:dyDescent="0.2">
      <c r="B922" s="11"/>
      <c r="C922" s="11"/>
      <c r="D922" s="11"/>
      <c r="E922" s="11"/>
      <c r="F922" s="11"/>
      <c r="H922" s="4"/>
      <c r="I922" s="4"/>
      <c r="J922" s="4"/>
      <c r="K922" s="4"/>
      <c r="L922" s="4"/>
      <c r="M922" s="4"/>
      <c r="N922" s="4"/>
      <c r="O922" s="5"/>
      <c r="P922" s="4"/>
      <c r="Q922" s="4"/>
      <c r="R922" s="4"/>
      <c r="S922" s="6"/>
      <c r="T922" s="11"/>
      <c r="U922" s="11"/>
    </row>
    <row r="923" spans="2:21" s="2" customFormat="1" x14ac:dyDescent="0.2">
      <c r="B923" s="11"/>
      <c r="C923" s="11"/>
      <c r="D923" s="11"/>
      <c r="E923" s="11"/>
      <c r="F923" s="11"/>
      <c r="H923" s="4"/>
      <c r="I923" s="4"/>
      <c r="J923" s="4"/>
      <c r="K923" s="4"/>
      <c r="L923" s="4"/>
      <c r="M923" s="4"/>
      <c r="N923" s="4"/>
      <c r="O923" s="5"/>
      <c r="P923" s="4"/>
      <c r="Q923" s="4"/>
      <c r="R923" s="4"/>
      <c r="S923" s="6"/>
      <c r="T923" s="11"/>
      <c r="U923" s="11"/>
    </row>
    <row r="924" spans="2:21" s="2" customFormat="1" x14ac:dyDescent="0.2">
      <c r="B924" s="11"/>
      <c r="C924" s="11"/>
      <c r="D924" s="11"/>
      <c r="E924" s="11"/>
      <c r="F924" s="11"/>
      <c r="H924" s="4"/>
      <c r="I924" s="4"/>
      <c r="J924" s="4"/>
      <c r="K924" s="4"/>
      <c r="L924" s="4"/>
      <c r="M924" s="4"/>
      <c r="N924" s="4"/>
      <c r="O924" s="5"/>
      <c r="P924" s="4"/>
      <c r="Q924" s="4"/>
      <c r="R924" s="4"/>
      <c r="S924" s="6"/>
      <c r="T924" s="11"/>
      <c r="U924" s="11"/>
    </row>
    <row r="925" spans="2:21" s="2" customFormat="1" x14ac:dyDescent="0.2">
      <c r="B925" s="11"/>
      <c r="C925" s="11"/>
      <c r="D925" s="11"/>
      <c r="E925" s="11"/>
      <c r="F925" s="11"/>
      <c r="H925" s="4"/>
      <c r="I925" s="4"/>
      <c r="J925" s="4"/>
      <c r="K925" s="4"/>
      <c r="L925" s="4"/>
      <c r="M925" s="4"/>
      <c r="N925" s="4"/>
      <c r="O925" s="5"/>
      <c r="P925" s="4"/>
      <c r="Q925" s="4"/>
      <c r="R925" s="4"/>
      <c r="S925" s="6"/>
      <c r="T925" s="11"/>
      <c r="U925" s="11"/>
    </row>
    <row r="926" spans="2:21" s="2" customFormat="1" x14ac:dyDescent="0.2">
      <c r="B926" s="11"/>
      <c r="C926" s="11"/>
      <c r="D926" s="11"/>
      <c r="E926" s="11"/>
      <c r="F926" s="11"/>
      <c r="H926" s="4"/>
      <c r="I926" s="4"/>
      <c r="J926" s="4"/>
      <c r="K926" s="4"/>
      <c r="L926" s="4"/>
      <c r="M926" s="4"/>
      <c r="N926" s="4"/>
      <c r="O926" s="5"/>
      <c r="P926" s="4"/>
      <c r="Q926" s="4"/>
      <c r="R926" s="4"/>
      <c r="S926" s="6"/>
      <c r="T926" s="11"/>
      <c r="U926" s="11"/>
    </row>
    <row r="927" spans="2:21" s="2" customFormat="1" x14ac:dyDescent="0.2">
      <c r="B927" s="11"/>
      <c r="C927" s="11"/>
      <c r="D927" s="11"/>
      <c r="E927" s="11"/>
      <c r="F927" s="11"/>
      <c r="H927" s="4"/>
      <c r="I927" s="4"/>
      <c r="J927" s="4"/>
      <c r="K927" s="4"/>
      <c r="L927" s="4"/>
      <c r="M927" s="4"/>
      <c r="N927" s="4"/>
      <c r="O927" s="5"/>
      <c r="P927" s="4"/>
      <c r="Q927" s="4"/>
      <c r="R927" s="4"/>
      <c r="S927" s="6"/>
      <c r="T927" s="11"/>
      <c r="U927" s="11"/>
    </row>
    <row r="928" spans="2:21" s="2" customFormat="1" x14ac:dyDescent="0.2">
      <c r="B928" s="11"/>
      <c r="C928" s="11"/>
      <c r="D928" s="11"/>
      <c r="E928" s="11"/>
      <c r="F928" s="11"/>
      <c r="H928" s="4"/>
      <c r="I928" s="4"/>
      <c r="J928" s="4"/>
      <c r="K928" s="4"/>
      <c r="L928" s="4"/>
      <c r="M928" s="4"/>
      <c r="N928" s="4"/>
      <c r="O928" s="5"/>
      <c r="P928" s="4"/>
      <c r="Q928" s="4"/>
      <c r="R928" s="4"/>
      <c r="S928" s="6"/>
      <c r="T928" s="11"/>
      <c r="U928" s="11"/>
    </row>
    <row r="929" spans="2:21" s="2" customFormat="1" x14ac:dyDescent="0.2">
      <c r="B929" s="11"/>
      <c r="C929" s="11"/>
      <c r="D929" s="11"/>
      <c r="E929" s="11"/>
      <c r="F929" s="11"/>
      <c r="H929" s="4"/>
      <c r="I929" s="4"/>
      <c r="J929" s="4"/>
      <c r="K929" s="4"/>
      <c r="L929" s="4"/>
      <c r="M929" s="4"/>
      <c r="N929" s="4"/>
      <c r="O929" s="5"/>
      <c r="P929" s="4"/>
      <c r="Q929" s="4"/>
      <c r="R929" s="4"/>
      <c r="S929" s="6"/>
      <c r="T929" s="11"/>
      <c r="U929" s="11"/>
    </row>
    <row r="930" spans="2:21" s="2" customFormat="1" x14ac:dyDescent="0.2">
      <c r="B930" s="11"/>
      <c r="C930" s="11"/>
      <c r="D930" s="11"/>
      <c r="E930" s="11"/>
      <c r="F930" s="11"/>
      <c r="H930" s="4"/>
      <c r="I930" s="4"/>
      <c r="J930" s="4"/>
      <c r="K930" s="4"/>
      <c r="L930" s="4"/>
      <c r="M930" s="4"/>
      <c r="N930" s="4"/>
      <c r="O930" s="5"/>
      <c r="P930" s="4"/>
      <c r="Q930" s="4"/>
      <c r="R930" s="4"/>
      <c r="S930" s="6"/>
      <c r="T930" s="11"/>
      <c r="U930" s="11"/>
    </row>
    <row r="931" spans="2:21" s="2" customFormat="1" x14ac:dyDescent="0.2">
      <c r="B931" s="11"/>
      <c r="C931" s="11"/>
      <c r="D931" s="11"/>
      <c r="E931" s="11"/>
      <c r="F931" s="11"/>
      <c r="H931" s="4"/>
      <c r="I931" s="4"/>
      <c r="J931" s="4"/>
      <c r="K931" s="4"/>
      <c r="L931" s="4"/>
      <c r="M931" s="4"/>
      <c r="N931" s="4"/>
      <c r="O931" s="5"/>
      <c r="P931" s="4"/>
      <c r="Q931" s="4"/>
      <c r="R931" s="4"/>
      <c r="S931" s="6"/>
      <c r="T931" s="11"/>
      <c r="U931" s="11"/>
    </row>
    <row r="932" spans="2:21" s="2" customFormat="1" x14ac:dyDescent="0.2">
      <c r="B932" s="11"/>
      <c r="C932" s="11"/>
      <c r="D932" s="11"/>
      <c r="E932" s="11"/>
      <c r="F932" s="11"/>
      <c r="H932" s="4"/>
      <c r="I932" s="4"/>
      <c r="J932" s="4"/>
      <c r="K932" s="4"/>
      <c r="L932" s="4"/>
      <c r="M932" s="4"/>
      <c r="N932" s="4"/>
      <c r="O932" s="5"/>
      <c r="P932" s="4"/>
      <c r="Q932" s="4"/>
      <c r="R932" s="4"/>
      <c r="S932" s="6"/>
      <c r="T932" s="11"/>
      <c r="U932" s="11"/>
    </row>
    <row r="933" spans="2:21" s="2" customFormat="1" x14ac:dyDescent="0.2">
      <c r="B933" s="11"/>
      <c r="C933" s="11"/>
      <c r="D933" s="11"/>
      <c r="E933" s="11"/>
      <c r="F933" s="11"/>
      <c r="H933" s="4"/>
      <c r="I933" s="4"/>
      <c r="J933" s="4"/>
      <c r="K933" s="4"/>
      <c r="L933" s="4"/>
      <c r="M933" s="4"/>
      <c r="N933" s="4"/>
      <c r="O933" s="5"/>
      <c r="P933" s="4"/>
      <c r="Q933" s="4"/>
      <c r="R933" s="4"/>
      <c r="S933" s="6"/>
      <c r="T933" s="11"/>
      <c r="U933" s="11"/>
    </row>
    <row r="934" spans="2:21" s="2" customFormat="1" x14ac:dyDescent="0.2">
      <c r="B934" s="11"/>
      <c r="C934" s="11"/>
      <c r="D934" s="11"/>
      <c r="E934" s="11"/>
      <c r="F934" s="11"/>
      <c r="H934" s="4"/>
      <c r="I934" s="4"/>
      <c r="J934" s="4"/>
      <c r="K934" s="4"/>
      <c r="L934" s="4"/>
      <c r="M934" s="4"/>
      <c r="N934" s="4"/>
      <c r="O934" s="5"/>
      <c r="P934" s="4"/>
      <c r="Q934" s="4"/>
      <c r="R934" s="4"/>
      <c r="S934" s="6"/>
      <c r="T934" s="11"/>
      <c r="U934" s="11"/>
    </row>
    <row r="935" spans="2:21" s="2" customFormat="1" x14ac:dyDescent="0.2">
      <c r="B935" s="11"/>
      <c r="C935" s="11"/>
      <c r="D935" s="11"/>
      <c r="E935" s="11"/>
      <c r="F935" s="11"/>
      <c r="H935" s="4"/>
      <c r="I935" s="4"/>
      <c r="J935" s="4"/>
      <c r="K935" s="4"/>
      <c r="L935" s="4"/>
      <c r="M935" s="4"/>
      <c r="N935" s="4"/>
      <c r="O935" s="5"/>
      <c r="P935" s="4"/>
      <c r="Q935" s="4"/>
      <c r="R935" s="4"/>
      <c r="S935" s="6"/>
      <c r="T935" s="11"/>
      <c r="U935" s="11"/>
    </row>
    <row r="936" spans="2:21" s="2" customFormat="1" x14ac:dyDescent="0.2">
      <c r="B936" s="11"/>
      <c r="C936" s="11"/>
      <c r="D936" s="11"/>
      <c r="E936" s="11"/>
      <c r="F936" s="11"/>
      <c r="H936" s="4"/>
      <c r="I936" s="4"/>
      <c r="J936" s="4"/>
      <c r="K936" s="4"/>
      <c r="L936" s="4"/>
      <c r="M936" s="4"/>
      <c r="N936" s="4"/>
      <c r="O936" s="5"/>
      <c r="P936" s="4"/>
      <c r="Q936" s="4"/>
      <c r="R936" s="4"/>
      <c r="S936" s="6"/>
      <c r="T936" s="11"/>
      <c r="U936" s="11"/>
    </row>
    <row r="937" spans="2:21" s="2" customFormat="1" x14ac:dyDescent="0.2">
      <c r="B937" s="11"/>
      <c r="C937" s="11"/>
      <c r="D937" s="11"/>
      <c r="E937" s="11"/>
      <c r="F937" s="11"/>
      <c r="H937" s="4"/>
      <c r="I937" s="4"/>
      <c r="J937" s="4"/>
      <c r="K937" s="4"/>
      <c r="L937" s="4"/>
      <c r="M937" s="4"/>
      <c r="N937" s="4"/>
      <c r="O937" s="5"/>
      <c r="P937" s="4"/>
      <c r="Q937" s="4"/>
      <c r="R937" s="4"/>
      <c r="S937" s="6"/>
      <c r="T937" s="11"/>
      <c r="U937" s="11"/>
    </row>
    <row r="938" spans="2:21" s="2" customFormat="1" x14ac:dyDescent="0.2">
      <c r="B938" s="11"/>
      <c r="C938" s="11"/>
      <c r="D938" s="11"/>
      <c r="E938" s="11"/>
      <c r="F938" s="11"/>
      <c r="H938" s="4"/>
      <c r="I938" s="4"/>
      <c r="J938" s="4"/>
      <c r="K938" s="4"/>
      <c r="L938" s="4"/>
      <c r="M938" s="4"/>
      <c r="N938" s="4"/>
      <c r="O938" s="5"/>
      <c r="P938" s="4"/>
      <c r="Q938" s="4"/>
      <c r="R938" s="4"/>
      <c r="S938" s="6"/>
      <c r="T938" s="11"/>
      <c r="U938" s="11"/>
    </row>
    <row r="939" spans="2:21" s="2" customFormat="1" x14ac:dyDescent="0.2">
      <c r="B939" s="11"/>
      <c r="C939" s="11"/>
      <c r="D939" s="11"/>
      <c r="E939" s="11"/>
      <c r="F939" s="11"/>
      <c r="H939" s="4"/>
      <c r="I939" s="4"/>
      <c r="J939" s="4"/>
      <c r="K939" s="4"/>
      <c r="L939" s="4"/>
      <c r="M939" s="4"/>
      <c r="N939" s="4"/>
      <c r="O939" s="5"/>
      <c r="P939" s="4"/>
      <c r="Q939" s="4"/>
      <c r="R939" s="4"/>
      <c r="S939" s="6"/>
      <c r="T939" s="11"/>
      <c r="U939" s="11"/>
    </row>
    <row r="940" spans="2:21" s="2" customFormat="1" x14ac:dyDescent="0.2">
      <c r="B940" s="11"/>
      <c r="C940" s="11"/>
      <c r="D940" s="11"/>
      <c r="E940" s="11"/>
      <c r="F940" s="11"/>
      <c r="H940" s="4"/>
      <c r="I940" s="4"/>
      <c r="J940" s="4"/>
      <c r="K940" s="4"/>
      <c r="L940" s="4"/>
      <c r="M940" s="4"/>
      <c r="N940" s="4"/>
      <c r="O940" s="5"/>
      <c r="P940" s="4"/>
      <c r="Q940" s="4"/>
      <c r="R940" s="4"/>
      <c r="S940" s="6"/>
      <c r="T940" s="11"/>
      <c r="U940" s="11"/>
    </row>
    <row r="941" spans="2:21" s="2" customFormat="1" x14ac:dyDescent="0.2">
      <c r="B941" s="11"/>
      <c r="C941" s="11"/>
      <c r="D941" s="11"/>
      <c r="E941" s="11"/>
      <c r="F941" s="11"/>
      <c r="H941" s="4"/>
      <c r="I941" s="4"/>
      <c r="J941" s="4"/>
      <c r="K941" s="4"/>
      <c r="L941" s="4"/>
      <c r="M941" s="4"/>
      <c r="N941" s="4"/>
      <c r="O941" s="5"/>
      <c r="P941" s="4"/>
      <c r="Q941" s="4"/>
      <c r="R941" s="4"/>
      <c r="S941" s="6"/>
      <c r="T941" s="11"/>
      <c r="U941" s="11"/>
    </row>
    <row r="942" spans="2:21" s="2" customFormat="1" x14ac:dyDescent="0.2">
      <c r="B942" s="11"/>
      <c r="C942" s="11"/>
      <c r="D942" s="11"/>
      <c r="E942" s="11"/>
      <c r="F942" s="11"/>
      <c r="H942" s="4"/>
      <c r="I942" s="4"/>
      <c r="J942" s="4"/>
      <c r="K942" s="4"/>
      <c r="L942" s="4"/>
      <c r="M942" s="4"/>
      <c r="N942" s="4"/>
      <c r="O942" s="5"/>
      <c r="P942" s="4"/>
      <c r="Q942" s="4"/>
      <c r="R942" s="4"/>
      <c r="S942" s="6"/>
      <c r="T942" s="11"/>
      <c r="U942" s="11"/>
    </row>
    <row r="943" spans="2:21" s="2" customFormat="1" x14ac:dyDescent="0.2">
      <c r="B943" s="11"/>
      <c r="C943" s="11"/>
      <c r="D943" s="11"/>
      <c r="E943" s="11"/>
      <c r="F943" s="11"/>
      <c r="H943" s="4"/>
      <c r="I943" s="4"/>
      <c r="J943" s="4"/>
      <c r="K943" s="4"/>
      <c r="L943" s="4"/>
      <c r="M943" s="4"/>
      <c r="N943" s="4"/>
      <c r="O943" s="5"/>
      <c r="P943" s="4"/>
      <c r="Q943" s="4"/>
      <c r="R943" s="4"/>
      <c r="S943" s="6"/>
      <c r="T943" s="11"/>
      <c r="U943" s="11"/>
    </row>
    <row r="944" spans="2:21" s="2" customFormat="1" x14ac:dyDescent="0.2">
      <c r="B944" s="11"/>
      <c r="C944" s="11"/>
      <c r="D944" s="11"/>
      <c r="E944" s="11"/>
      <c r="F944" s="11"/>
      <c r="H944" s="4"/>
      <c r="I944" s="4"/>
      <c r="J944" s="4"/>
      <c r="K944" s="4"/>
      <c r="L944" s="4"/>
      <c r="M944" s="4"/>
      <c r="N944" s="4"/>
      <c r="O944" s="5"/>
      <c r="P944" s="4"/>
      <c r="Q944" s="4"/>
      <c r="R944" s="4"/>
      <c r="S944" s="6"/>
      <c r="T944" s="11"/>
      <c r="U944" s="11"/>
    </row>
    <row r="945" spans="2:21" s="2" customFormat="1" x14ac:dyDescent="0.2">
      <c r="B945" s="11"/>
      <c r="C945" s="11"/>
      <c r="D945" s="11"/>
      <c r="E945" s="11"/>
      <c r="F945" s="11"/>
      <c r="H945" s="4"/>
      <c r="I945" s="4"/>
      <c r="J945" s="4"/>
      <c r="K945" s="4"/>
      <c r="L945" s="4"/>
      <c r="M945" s="4"/>
      <c r="N945" s="4"/>
      <c r="O945" s="5"/>
      <c r="P945" s="4"/>
      <c r="Q945" s="4"/>
      <c r="R945" s="4"/>
      <c r="S945" s="6"/>
      <c r="T945" s="11"/>
      <c r="U945" s="11"/>
    </row>
    <row r="946" spans="2:21" s="2" customFormat="1" x14ac:dyDescent="0.2">
      <c r="B946" s="11"/>
      <c r="C946" s="11"/>
      <c r="D946" s="11"/>
      <c r="E946" s="11"/>
      <c r="F946" s="11"/>
      <c r="H946" s="4"/>
      <c r="I946" s="4"/>
      <c r="J946" s="4"/>
      <c r="K946" s="4"/>
      <c r="L946" s="4"/>
      <c r="M946" s="4"/>
      <c r="N946" s="4"/>
      <c r="O946" s="5"/>
      <c r="P946" s="4"/>
      <c r="Q946" s="4"/>
      <c r="R946" s="4"/>
      <c r="S946" s="6"/>
      <c r="T946" s="11"/>
      <c r="U946" s="11"/>
    </row>
    <row r="947" spans="2:21" s="2" customFormat="1" x14ac:dyDescent="0.2">
      <c r="B947" s="11"/>
      <c r="C947" s="11"/>
      <c r="D947" s="11"/>
      <c r="E947" s="11"/>
      <c r="F947" s="11"/>
      <c r="H947" s="4"/>
      <c r="I947" s="4"/>
      <c r="J947" s="4"/>
      <c r="K947" s="4"/>
      <c r="L947" s="4"/>
      <c r="M947" s="4"/>
      <c r="N947" s="4"/>
      <c r="O947" s="5"/>
      <c r="P947" s="4"/>
      <c r="Q947" s="4"/>
      <c r="R947" s="4"/>
      <c r="S947" s="6"/>
      <c r="T947" s="11"/>
      <c r="U947" s="11"/>
    </row>
    <row r="948" spans="2:21" s="2" customFormat="1" x14ac:dyDescent="0.2">
      <c r="B948" s="11"/>
      <c r="C948" s="11"/>
      <c r="D948" s="11"/>
      <c r="E948" s="11"/>
      <c r="F948" s="11"/>
      <c r="H948" s="4"/>
      <c r="I948" s="4"/>
      <c r="J948" s="4"/>
      <c r="K948" s="4"/>
      <c r="L948" s="4"/>
      <c r="M948" s="4"/>
      <c r="N948" s="4"/>
      <c r="O948" s="5"/>
      <c r="P948" s="4"/>
      <c r="Q948" s="4"/>
      <c r="R948" s="4"/>
      <c r="S948" s="6"/>
      <c r="T948" s="11"/>
      <c r="U948" s="11"/>
    </row>
    <row r="949" spans="2:21" s="2" customFormat="1" x14ac:dyDescent="0.2">
      <c r="B949" s="11"/>
      <c r="C949" s="11"/>
      <c r="D949" s="11"/>
      <c r="E949" s="11"/>
      <c r="F949" s="11"/>
      <c r="H949" s="4"/>
      <c r="I949" s="4"/>
      <c r="J949" s="4"/>
      <c r="K949" s="4"/>
      <c r="L949" s="4"/>
      <c r="M949" s="4"/>
      <c r="N949" s="4"/>
      <c r="O949" s="5"/>
      <c r="P949" s="4"/>
      <c r="Q949" s="4"/>
      <c r="R949" s="4"/>
      <c r="S949" s="6"/>
      <c r="T949" s="11"/>
      <c r="U949" s="11"/>
    </row>
    <row r="950" spans="2:21" s="2" customFormat="1" x14ac:dyDescent="0.2">
      <c r="B950" s="11"/>
      <c r="C950" s="11"/>
      <c r="D950" s="11"/>
      <c r="E950" s="11"/>
      <c r="F950" s="11"/>
      <c r="H950" s="4"/>
      <c r="I950" s="4"/>
      <c r="J950" s="4"/>
      <c r="K950" s="4"/>
      <c r="L950" s="4"/>
      <c r="M950" s="4"/>
      <c r="N950" s="4"/>
      <c r="O950" s="5"/>
      <c r="P950" s="4"/>
      <c r="Q950" s="4"/>
      <c r="R950" s="4"/>
      <c r="S950" s="6"/>
      <c r="T950" s="11"/>
      <c r="U950" s="11"/>
    </row>
    <row r="951" spans="2:21" s="2" customFormat="1" x14ac:dyDescent="0.2">
      <c r="B951" s="11"/>
      <c r="C951" s="11"/>
      <c r="D951" s="11"/>
      <c r="E951" s="11"/>
      <c r="F951" s="11"/>
      <c r="H951" s="4"/>
      <c r="I951" s="4"/>
      <c r="J951" s="4"/>
      <c r="K951" s="4"/>
      <c r="L951" s="4"/>
      <c r="M951" s="4"/>
      <c r="N951" s="4"/>
      <c r="O951" s="5"/>
      <c r="P951" s="4"/>
      <c r="Q951" s="4"/>
      <c r="R951" s="4"/>
      <c r="S951" s="6"/>
      <c r="T951" s="11"/>
      <c r="U951" s="11"/>
    </row>
    <row r="952" spans="2:21" s="2" customFormat="1" x14ac:dyDescent="0.2">
      <c r="B952" s="11"/>
      <c r="C952" s="11"/>
      <c r="D952" s="11"/>
      <c r="E952" s="11"/>
      <c r="F952" s="11"/>
      <c r="H952" s="4"/>
      <c r="I952" s="4"/>
      <c r="J952" s="4"/>
      <c r="K952" s="4"/>
      <c r="L952" s="4"/>
      <c r="M952" s="4"/>
      <c r="N952" s="4"/>
      <c r="O952" s="5"/>
      <c r="P952" s="4"/>
      <c r="Q952" s="4"/>
      <c r="R952" s="4"/>
      <c r="S952" s="6"/>
      <c r="T952" s="11"/>
      <c r="U952" s="11"/>
    </row>
    <row r="953" spans="2:21" s="2" customFormat="1" x14ac:dyDescent="0.2">
      <c r="B953" s="11"/>
      <c r="C953" s="11"/>
      <c r="D953" s="11"/>
      <c r="E953" s="11"/>
      <c r="F953" s="11"/>
      <c r="H953" s="4"/>
      <c r="I953" s="4"/>
      <c r="J953" s="4"/>
      <c r="K953" s="4"/>
      <c r="L953" s="4"/>
      <c r="M953" s="4"/>
      <c r="N953" s="4"/>
      <c r="O953" s="5"/>
      <c r="P953" s="4"/>
      <c r="Q953" s="4"/>
      <c r="R953" s="4"/>
      <c r="S953" s="6"/>
      <c r="T953" s="11"/>
      <c r="U953" s="11"/>
    </row>
    <row r="954" spans="2:21" s="2" customFormat="1" x14ac:dyDescent="0.2">
      <c r="B954" s="11"/>
      <c r="C954" s="11"/>
      <c r="D954" s="11"/>
      <c r="E954" s="11"/>
      <c r="F954" s="11"/>
      <c r="H954" s="4"/>
      <c r="I954" s="4"/>
      <c r="J954" s="4"/>
      <c r="K954" s="4"/>
      <c r="L954" s="4"/>
      <c r="M954" s="4"/>
      <c r="N954" s="4"/>
      <c r="O954" s="5"/>
      <c r="P954" s="4"/>
      <c r="Q954" s="4"/>
      <c r="R954" s="4"/>
      <c r="S954" s="6"/>
      <c r="T954" s="11"/>
      <c r="U954" s="11"/>
    </row>
    <row r="955" spans="2:21" s="2" customFormat="1" x14ac:dyDescent="0.2">
      <c r="B955" s="11"/>
      <c r="C955" s="11"/>
      <c r="D955" s="11"/>
      <c r="E955" s="11"/>
      <c r="F955" s="11"/>
      <c r="H955" s="4"/>
      <c r="I955" s="4"/>
      <c r="J955" s="4"/>
      <c r="K955" s="4"/>
      <c r="L955" s="4"/>
      <c r="M955" s="4"/>
      <c r="N955" s="4"/>
      <c r="O955" s="5"/>
      <c r="P955" s="4"/>
      <c r="Q955" s="4"/>
      <c r="R955" s="4"/>
      <c r="S955" s="6"/>
      <c r="T955" s="11"/>
      <c r="U955" s="11"/>
    </row>
    <row r="956" spans="2:21" s="2" customFormat="1" x14ac:dyDescent="0.2">
      <c r="B956" s="11"/>
      <c r="C956" s="11"/>
      <c r="D956" s="11"/>
      <c r="E956" s="11"/>
      <c r="F956" s="11"/>
      <c r="H956" s="4"/>
      <c r="I956" s="4"/>
      <c r="J956" s="4"/>
      <c r="K956" s="4"/>
      <c r="L956" s="4"/>
      <c r="M956" s="4"/>
      <c r="N956" s="4"/>
      <c r="O956" s="5"/>
      <c r="P956" s="4"/>
      <c r="Q956" s="4"/>
      <c r="R956" s="4"/>
      <c r="S956" s="6"/>
      <c r="T956" s="11"/>
      <c r="U956" s="11"/>
    </row>
    <row r="957" spans="2:21" s="2" customFormat="1" x14ac:dyDescent="0.2">
      <c r="B957" s="11"/>
      <c r="C957" s="11"/>
      <c r="D957" s="11"/>
      <c r="E957" s="11"/>
      <c r="F957" s="11"/>
      <c r="H957" s="4"/>
      <c r="I957" s="4"/>
      <c r="J957" s="4"/>
      <c r="K957" s="4"/>
      <c r="L957" s="4"/>
      <c r="M957" s="4"/>
      <c r="N957" s="4"/>
      <c r="O957" s="5"/>
      <c r="P957" s="4"/>
      <c r="Q957" s="4"/>
      <c r="R957" s="4"/>
      <c r="S957" s="6"/>
      <c r="T957" s="11"/>
      <c r="U957" s="11"/>
    </row>
    <row r="958" spans="2:21" s="2" customFormat="1" x14ac:dyDescent="0.2">
      <c r="B958" s="11"/>
      <c r="C958" s="11"/>
      <c r="D958" s="11"/>
      <c r="E958" s="11"/>
      <c r="F958" s="11"/>
      <c r="H958" s="4"/>
      <c r="I958" s="4"/>
      <c r="J958" s="4"/>
      <c r="K958" s="4"/>
      <c r="L958" s="4"/>
      <c r="M958" s="4"/>
      <c r="N958" s="4"/>
      <c r="O958" s="5"/>
      <c r="P958" s="4"/>
      <c r="Q958" s="4"/>
      <c r="R958" s="4"/>
      <c r="S958" s="6"/>
      <c r="T958" s="11"/>
      <c r="U958" s="11"/>
    </row>
    <row r="959" spans="2:21" s="2" customFormat="1" x14ac:dyDescent="0.2">
      <c r="B959" s="11"/>
      <c r="C959" s="11"/>
      <c r="D959" s="11"/>
      <c r="E959" s="11"/>
      <c r="F959" s="11"/>
      <c r="H959" s="4"/>
      <c r="I959" s="4"/>
      <c r="J959" s="4"/>
      <c r="K959" s="4"/>
      <c r="L959" s="4"/>
      <c r="M959" s="4"/>
      <c r="N959" s="4"/>
      <c r="O959" s="5"/>
      <c r="P959" s="4"/>
      <c r="Q959" s="4"/>
      <c r="R959" s="4"/>
      <c r="S959" s="6"/>
      <c r="T959" s="11"/>
      <c r="U959" s="11"/>
    </row>
    <row r="960" spans="2:21" s="2" customFormat="1" x14ac:dyDescent="0.2">
      <c r="B960" s="11"/>
      <c r="C960" s="11"/>
      <c r="D960" s="11"/>
      <c r="E960" s="11"/>
      <c r="F960" s="11"/>
      <c r="H960" s="4"/>
      <c r="I960" s="4"/>
      <c r="J960" s="4"/>
      <c r="K960" s="4"/>
      <c r="L960" s="4"/>
      <c r="M960" s="4"/>
      <c r="N960" s="4"/>
      <c r="O960" s="5"/>
      <c r="P960" s="4"/>
      <c r="Q960" s="4"/>
      <c r="R960" s="4"/>
      <c r="S960" s="6"/>
      <c r="T960" s="11"/>
      <c r="U960" s="11"/>
    </row>
    <row r="961" spans="2:21" s="2" customFormat="1" x14ac:dyDescent="0.2">
      <c r="B961" s="11"/>
      <c r="C961" s="11"/>
      <c r="D961" s="11"/>
      <c r="E961" s="11"/>
      <c r="F961" s="11"/>
      <c r="H961" s="4"/>
      <c r="I961" s="4"/>
      <c r="J961" s="4"/>
      <c r="K961" s="4"/>
      <c r="L961" s="4"/>
      <c r="M961" s="4"/>
      <c r="N961" s="4"/>
      <c r="O961" s="5"/>
      <c r="P961" s="4"/>
      <c r="Q961" s="4"/>
      <c r="R961" s="4"/>
      <c r="S961" s="6"/>
      <c r="T961" s="11"/>
      <c r="U961" s="11"/>
    </row>
    <row r="962" spans="2:21" s="2" customFormat="1" x14ac:dyDescent="0.2">
      <c r="B962" s="11"/>
      <c r="C962" s="11"/>
      <c r="D962" s="11"/>
      <c r="E962" s="11"/>
      <c r="F962" s="11"/>
      <c r="H962" s="4"/>
      <c r="I962" s="4"/>
      <c r="J962" s="4"/>
      <c r="K962" s="4"/>
      <c r="L962" s="4"/>
      <c r="M962" s="4"/>
      <c r="N962" s="4"/>
      <c r="O962" s="5"/>
      <c r="P962" s="4"/>
      <c r="Q962" s="4"/>
      <c r="R962" s="4"/>
      <c r="S962" s="6"/>
      <c r="T962" s="11"/>
      <c r="U962" s="11"/>
    </row>
    <row r="963" spans="2:21" s="2" customFormat="1" x14ac:dyDescent="0.2">
      <c r="B963" s="11"/>
      <c r="C963" s="11"/>
      <c r="D963" s="11"/>
      <c r="E963" s="11"/>
      <c r="F963" s="11"/>
      <c r="H963" s="4"/>
      <c r="I963" s="4"/>
      <c r="J963" s="4"/>
      <c r="K963" s="4"/>
      <c r="L963" s="4"/>
      <c r="M963" s="4"/>
      <c r="N963" s="4"/>
      <c r="O963" s="5"/>
      <c r="P963" s="4"/>
      <c r="Q963" s="4"/>
      <c r="R963" s="4"/>
      <c r="S963" s="6"/>
      <c r="T963" s="11"/>
      <c r="U963" s="11"/>
    </row>
    <row r="964" spans="2:21" s="2" customFormat="1" x14ac:dyDescent="0.2">
      <c r="B964" s="11"/>
      <c r="C964" s="11"/>
      <c r="D964" s="11"/>
      <c r="E964" s="11"/>
      <c r="F964" s="11"/>
      <c r="H964" s="4"/>
      <c r="I964" s="4"/>
      <c r="J964" s="4"/>
      <c r="K964" s="4"/>
      <c r="L964" s="4"/>
      <c r="M964" s="4"/>
      <c r="N964" s="4"/>
      <c r="O964" s="5"/>
      <c r="P964" s="4"/>
      <c r="Q964" s="4"/>
      <c r="R964" s="4"/>
      <c r="S964" s="6"/>
      <c r="T964" s="11"/>
      <c r="U964" s="11"/>
    </row>
    <row r="965" spans="2:21" s="2" customFormat="1" x14ac:dyDescent="0.2">
      <c r="B965" s="11"/>
      <c r="C965" s="11"/>
      <c r="D965" s="11"/>
      <c r="E965" s="11"/>
      <c r="F965" s="11"/>
      <c r="H965" s="4"/>
      <c r="I965" s="4"/>
      <c r="J965" s="4"/>
      <c r="K965" s="4"/>
      <c r="L965" s="4"/>
      <c r="M965" s="4"/>
      <c r="N965" s="4"/>
      <c r="O965" s="5"/>
      <c r="P965" s="4"/>
      <c r="Q965" s="4"/>
      <c r="R965" s="4"/>
      <c r="S965" s="6"/>
      <c r="T965" s="11"/>
      <c r="U965" s="11"/>
    </row>
    <row r="966" spans="2:21" s="2" customFormat="1" x14ac:dyDescent="0.2">
      <c r="B966" s="11"/>
      <c r="C966" s="11"/>
      <c r="D966" s="11"/>
      <c r="E966" s="11"/>
      <c r="F966" s="11"/>
      <c r="H966" s="4"/>
      <c r="I966" s="4"/>
      <c r="J966" s="4"/>
      <c r="K966" s="4"/>
      <c r="L966" s="4"/>
      <c r="M966" s="4"/>
      <c r="N966" s="4"/>
      <c r="O966" s="5"/>
      <c r="P966" s="4"/>
      <c r="Q966" s="4"/>
      <c r="R966" s="4"/>
      <c r="S966" s="6"/>
      <c r="T966" s="11"/>
      <c r="U966" s="11"/>
    </row>
    <row r="967" spans="2:21" s="2" customFormat="1" x14ac:dyDescent="0.2">
      <c r="B967" s="11"/>
      <c r="C967" s="11"/>
      <c r="D967" s="11"/>
      <c r="E967" s="11"/>
      <c r="F967" s="11"/>
      <c r="H967" s="4"/>
      <c r="I967" s="4"/>
      <c r="J967" s="4"/>
      <c r="K967" s="4"/>
      <c r="L967" s="4"/>
      <c r="M967" s="4"/>
      <c r="N967" s="4"/>
      <c r="O967" s="5"/>
      <c r="P967" s="4"/>
      <c r="Q967" s="4"/>
      <c r="R967" s="4"/>
      <c r="S967" s="6"/>
      <c r="T967" s="11"/>
      <c r="U967" s="11"/>
    </row>
    <row r="968" spans="2:21" s="2" customFormat="1" x14ac:dyDescent="0.2">
      <c r="B968" s="11"/>
      <c r="C968" s="11"/>
      <c r="D968" s="11"/>
      <c r="E968" s="11"/>
      <c r="F968" s="11"/>
      <c r="H968" s="4"/>
      <c r="I968" s="4"/>
      <c r="J968" s="4"/>
      <c r="K968" s="4"/>
      <c r="L968" s="4"/>
      <c r="M968" s="4"/>
      <c r="N968" s="4"/>
      <c r="O968" s="5"/>
      <c r="P968" s="4"/>
      <c r="Q968" s="4"/>
      <c r="R968" s="4"/>
      <c r="S968" s="6"/>
      <c r="T968" s="11"/>
      <c r="U968" s="11"/>
    </row>
    <row r="969" spans="2:21" s="2" customFormat="1" x14ac:dyDescent="0.2">
      <c r="B969" s="11"/>
      <c r="C969" s="11"/>
      <c r="D969" s="11"/>
      <c r="E969" s="11"/>
      <c r="F969" s="11"/>
      <c r="H969" s="4"/>
      <c r="I969" s="4"/>
      <c r="J969" s="4"/>
      <c r="K969" s="4"/>
      <c r="L969" s="4"/>
      <c r="M969" s="4"/>
      <c r="N969" s="4"/>
      <c r="O969" s="5"/>
      <c r="P969" s="4"/>
      <c r="Q969" s="4"/>
      <c r="R969" s="4"/>
      <c r="S969" s="6"/>
      <c r="T969" s="11"/>
      <c r="U969" s="11"/>
    </row>
    <row r="970" spans="2:21" s="2" customFormat="1" x14ac:dyDescent="0.2">
      <c r="B970" s="11"/>
      <c r="C970" s="11"/>
      <c r="D970" s="11"/>
      <c r="E970" s="11"/>
      <c r="F970" s="11"/>
      <c r="H970" s="4"/>
      <c r="I970" s="4"/>
      <c r="J970" s="4"/>
      <c r="K970" s="4"/>
      <c r="L970" s="4"/>
      <c r="M970" s="4"/>
      <c r="N970" s="4"/>
      <c r="O970" s="5"/>
      <c r="P970" s="4"/>
      <c r="Q970" s="4"/>
      <c r="R970" s="4"/>
      <c r="S970" s="6"/>
      <c r="T970" s="11"/>
      <c r="U970" s="11"/>
    </row>
    <row r="971" spans="2:21" s="2" customFormat="1" x14ac:dyDescent="0.2">
      <c r="B971" s="11"/>
      <c r="C971" s="11"/>
      <c r="D971" s="11"/>
      <c r="E971" s="11"/>
      <c r="F971" s="11"/>
      <c r="H971" s="4"/>
      <c r="I971" s="4"/>
      <c r="J971" s="4"/>
      <c r="K971" s="4"/>
      <c r="L971" s="4"/>
      <c r="M971" s="4"/>
      <c r="N971" s="4"/>
      <c r="O971" s="5"/>
      <c r="P971" s="4"/>
      <c r="Q971" s="4"/>
      <c r="R971" s="4"/>
      <c r="S971" s="6"/>
      <c r="T971" s="11"/>
      <c r="U971" s="11"/>
    </row>
    <row r="972" spans="2:21" s="2" customFormat="1" x14ac:dyDescent="0.2">
      <c r="B972" s="11"/>
      <c r="C972" s="11"/>
      <c r="D972" s="11"/>
      <c r="E972" s="11"/>
      <c r="F972" s="11"/>
      <c r="H972" s="4"/>
      <c r="I972" s="4"/>
      <c r="J972" s="4"/>
      <c r="K972" s="4"/>
      <c r="L972" s="4"/>
      <c r="M972" s="4"/>
      <c r="N972" s="4"/>
      <c r="O972" s="5"/>
      <c r="P972" s="4"/>
      <c r="Q972" s="4"/>
      <c r="R972" s="4"/>
      <c r="S972" s="6"/>
      <c r="T972" s="11"/>
      <c r="U972" s="11"/>
    </row>
    <row r="973" spans="2:21" s="2" customFormat="1" x14ac:dyDescent="0.2">
      <c r="B973" s="11"/>
      <c r="C973" s="11"/>
      <c r="D973" s="11"/>
      <c r="E973" s="11"/>
      <c r="F973" s="11"/>
      <c r="H973" s="4"/>
      <c r="I973" s="4"/>
      <c r="J973" s="4"/>
      <c r="K973" s="4"/>
      <c r="L973" s="4"/>
      <c r="M973" s="4"/>
      <c r="N973" s="4"/>
      <c r="O973" s="5"/>
      <c r="P973" s="4"/>
      <c r="Q973" s="4"/>
      <c r="R973" s="4"/>
      <c r="S973" s="6"/>
      <c r="T973" s="11"/>
      <c r="U973" s="11"/>
    </row>
    <row r="974" spans="2:21" s="2" customFormat="1" x14ac:dyDescent="0.2">
      <c r="B974" s="11"/>
      <c r="C974" s="11"/>
      <c r="D974" s="11"/>
      <c r="E974" s="11"/>
      <c r="F974" s="11"/>
      <c r="H974" s="4"/>
      <c r="I974" s="4"/>
      <c r="J974" s="4"/>
      <c r="K974" s="4"/>
      <c r="L974" s="4"/>
      <c r="M974" s="4"/>
      <c r="N974" s="4"/>
      <c r="O974" s="5"/>
      <c r="P974" s="4"/>
      <c r="Q974" s="4"/>
      <c r="R974" s="4"/>
      <c r="S974" s="6"/>
      <c r="T974" s="11"/>
      <c r="U974" s="11"/>
    </row>
    <row r="975" spans="2:21" s="2" customFormat="1" x14ac:dyDescent="0.2">
      <c r="B975" s="11"/>
      <c r="C975" s="11"/>
      <c r="D975" s="11"/>
      <c r="E975" s="11"/>
      <c r="F975" s="11"/>
      <c r="H975" s="4"/>
      <c r="I975" s="4"/>
      <c r="J975" s="4"/>
      <c r="K975" s="4"/>
      <c r="L975" s="4"/>
      <c r="M975" s="4"/>
      <c r="N975" s="4"/>
      <c r="O975" s="5"/>
      <c r="P975" s="4"/>
      <c r="Q975" s="4"/>
      <c r="R975" s="4"/>
      <c r="S975" s="6"/>
      <c r="T975" s="11"/>
      <c r="U975" s="11"/>
    </row>
    <row r="976" spans="2:21" s="2" customFormat="1" x14ac:dyDescent="0.2">
      <c r="B976" s="11"/>
      <c r="C976" s="11"/>
      <c r="D976" s="11"/>
      <c r="E976" s="11"/>
      <c r="F976" s="11"/>
      <c r="H976" s="4"/>
      <c r="I976" s="4"/>
      <c r="J976" s="4"/>
      <c r="K976" s="4"/>
      <c r="L976" s="4"/>
      <c r="M976" s="4"/>
      <c r="N976" s="4"/>
      <c r="O976" s="5"/>
      <c r="P976" s="4"/>
      <c r="Q976" s="4"/>
      <c r="R976" s="4"/>
      <c r="S976" s="6"/>
      <c r="T976" s="11"/>
      <c r="U976" s="11"/>
    </row>
    <row r="977" spans="2:21" s="2" customFormat="1" x14ac:dyDescent="0.2">
      <c r="B977" s="11"/>
      <c r="C977" s="11"/>
      <c r="D977" s="11"/>
      <c r="E977" s="11"/>
      <c r="F977" s="11"/>
      <c r="H977" s="4"/>
      <c r="I977" s="4"/>
      <c r="J977" s="4"/>
      <c r="K977" s="4"/>
      <c r="L977" s="4"/>
      <c r="M977" s="4"/>
      <c r="N977" s="4"/>
      <c r="O977" s="5"/>
      <c r="P977" s="4"/>
      <c r="Q977" s="4"/>
      <c r="R977" s="4"/>
      <c r="S977" s="6"/>
      <c r="T977" s="11"/>
      <c r="U977" s="11"/>
    </row>
    <row r="978" spans="2:21" s="2" customFormat="1" x14ac:dyDescent="0.2">
      <c r="B978" s="11"/>
      <c r="C978" s="11"/>
      <c r="D978" s="11"/>
      <c r="E978" s="11"/>
      <c r="F978" s="11"/>
      <c r="H978" s="4"/>
      <c r="I978" s="4"/>
      <c r="J978" s="4"/>
      <c r="K978" s="4"/>
      <c r="L978" s="4"/>
      <c r="M978" s="4"/>
      <c r="N978" s="4"/>
      <c r="O978" s="5"/>
      <c r="P978" s="4"/>
      <c r="Q978" s="4"/>
      <c r="R978" s="4"/>
      <c r="S978" s="6"/>
      <c r="T978" s="11"/>
      <c r="U978" s="11"/>
    </row>
    <row r="979" spans="2:21" s="2" customFormat="1" x14ac:dyDescent="0.2">
      <c r="B979" s="11"/>
      <c r="C979" s="11"/>
      <c r="D979" s="11"/>
      <c r="E979" s="11"/>
      <c r="F979" s="11"/>
      <c r="H979" s="4"/>
      <c r="I979" s="4"/>
      <c r="J979" s="4"/>
      <c r="K979" s="4"/>
      <c r="L979" s="4"/>
      <c r="M979" s="4"/>
      <c r="N979" s="4"/>
      <c r="O979" s="5"/>
      <c r="P979" s="4"/>
      <c r="Q979" s="4"/>
      <c r="R979" s="4"/>
      <c r="S979" s="6"/>
      <c r="T979" s="11"/>
      <c r="U979" s="11"/>
    </row>
    <row r="980" spans="2:21" s="2" customFormat="1" x14ac:dyDescent="0.2">
      <c r="B980" s="11"/>
      <c r="C980" s="11"/>
      <c r="D980" s="11"/>
      <c r="E980" s="11"/>
      <c r="F980" s="11"/>
      <c r="H980" s="4"/>
      <c r="I980" s="4"/>
      <c r="J980" s="4"/>
      <c r="K980" s="4"/>
      <c r="L980" s="4"/>
      <c r="M980" s="4"/>
      <c r="N980" s="4"/>
      <c r="O980" s="5"/>
      <c r="P980" s="4"/>
      <c r="Q980" s="4"/>
      <c r="R980" s="4"/>
      <c r="S980" s="6"/>
      <c r="T980" s="11"/>
      <c r="U980" s="11"/>
    </row>
    <row r="981" spans="2:21" s="2" customFormat="1" x14ac:dyDescent="0.2">
      <c r="B981" s="11"/>
      <c r="C981" s="11"/>
      <c r="D981" s="11"/>
      <c r="E981" s="11"/>
      <c r="F981" s="11"/>
      <c r="H981" s="4"/>
      <c r="I981" s="4"/>
      <c r="J981" s="4"/>
      <c r="K981" s="4"/>
      <c r="L981" s="4"/>
      <c r="M981" s="4"/>
      <c r="N981" s="4"/>
      <c r="O981" s="5"/>
      <c r="P981" s="4"/>
      <c r="Q981" s="4"/>
      <c r="R981" s="4"/>
      <c r="S981" s="6"/>
      <c r="T981" s="11"/>
      <c r="U981" s="11"/>
    </row>
    <row r="982" spans="2:21" s="2" customFormat="1" x14ac:dyDescent="0.2">
      <c r="B982" s="11"/>
      <c r="C982" s="11"/>
      <c r="D982" s="11"/>
      <c r="E982" s="11"/>
      <c r="F982" s="11"/>
      <c r="H982" s="4"/>
      <c r="I982" s="4"/>
      <c r="J982" s="4"/>
      <c r="K982" s="4"/>
      <c r="L982" s="4"/>
      <c r="M982" s="4"/>
      <c r="N982" s="4"/>
      <c r="O982" s="5"/>
      <c r="P982" s="4"/>
      <c r="Q982" s="4"/>
      <c r="R982" s="4"/>
      <c r="S982" s="6"/>
      <c r="T982" s="11"/>
      <c r="U982" s="11"/>
    </row>
    <row r="983" spans="2:21" s="2" customFormat="1" x14ac:dyDescent="0.2">
      <c r="B983" s="11"/>
      <c r="C983" s="11"/>
      <c r="D983" s="11"/>
      <c r="E983" s="11"/>
      <c r="F983" s="11"/>
      <c r="H983" s="4"/>
      <c r="I983" s="4"/>
      <c r="J983" s="4"/>
      <c r="K983" s="4"/>
      <c r="L983" s="4"/>
      <c r="M983" s="4"/>
      <c r="N983" s="4"/>
      <c r="O983" s="5"/>
      <c r="P983" s="4"/>
      <c r="Q983" s="4"/>
      <c r="R983" s="4"/>
      <c r="S983" s="6"/>
      <c r="T983" s="11"/>
      <c r="U983" s="11"/>
    </row>
    <row r="984" spans="2:21" s="2" customFormat="1" x14ac:dyDescent="0.2">
      <c r="B984" s="11"/>
      <c r="C984" s="11"/>
      <c r="D984" s="11"/>
      <c r="E984" s="11"/>
      <c r="F984" s="11"/>
      <c r="H984" s="4"/>
      <c r="I984" s="4"/>
      <c r="J984" s="4"/>
      <c r="K984" s="4"/>
      <c r="L984" s="4"/>
      <c r="M984" s="4"/>
      <c r="N984" s="4"/>
      <c r="O984" s="5"/>
      <c r="P984" s="4"/>
      <c r="Q984" s="4"/>
      <c r="R984" s="4"/>
      <c r="S984" s="6"/>
      <c r="T984" s="11"/>
      <c r="U984" s="11"/>
    </row>
    <row r="985" spans="2:21" s="2" customFormat="1" x14ac:dyDescent="0.2">
      <c r="B985" s="11"/>
      <c r="C985" s="11"/>
      <c r="D985" s="11"/>
      <c r="E985" s="11"/>
      <c r="F985" s="11"/>
      <c r="H985" s="4"/>
      <c r="I985" s="4"/>
      <c r="J985" s="4"/>
      <c r="K985" s="4"/>
      <c r="L985" s="4"/>
      <c r="M985" s="4"/>
      <c r="N985" s="4"/>
      <c r="O985" s="5"/>
      <c r="P985" s="4"/>
      <c r="Q985" s="4"/>
      <c r="R985" s="4"/>
      <c r="S985" s="6"/>
      <c r="T985" s="11"/>
      <c r="U985" s="11"/>
    </row>
    <row r="986" spans="2:21" s="2" customFormat="1" x14ac:dyDescent="0.2">
      <c r="B986" s="11"/>
      <c r="C986" s="11"/>
      <c r="D986" s="11"/>
      <c r="E986" s="11"/>
      <c r="F986" s="11"/>
      <c r="H986" s="4"/>
      <c r="I986" s="4"/>
      <c r="J986" s="4"/>
      <c r="K986" s="4"/>
      <c r="L986" s="4"/>
      <c r="M986" s="4"/>
      <c r="N986" s="4"/>
      <c r="O986" s="5"/>
      <c r="P986" s="4"/>
      <c r="Q986" s="4"/>
      <c r="R986" s="4"/>
      <c r="S986" s="6"/>
      <c r="T986" s="11"/>
      <c r="U986" s="11"/>
    </row>
    <row r="987" spans="2:21" s="2" customFormat="1" x14ac:dyDescent="0.2">
      <c r="B987" s="11"/>
      <c r="C987" s="11"/>
      <c r="D987" s="11"/>
      <c r="E987" s="11"/>
      <c r="F987" s="11"/>
      <c r="H987" s="4"/>
      <c r="I987" s="4"/>
      <c r="J987" s="4"/>
      <c r="K987" s="4"/>
      <c r="L987" s="4"/>
      <c r="M987" s="4"/>
      <c r="N987" s="4"/>
      <c r="O987" s="5"/>
      <c r="P987" s="4"/>
      <c r="Q987" s="4"/>
      <c r="R987" s="4"/>
      <c r="S987" s="6"/>
      <c r="T987" s="11"/>
      <c r="U987" s="11"/>
    </row>
    <row r="988" spans="2:21" s="2" customFormat="1" x14ac:dyDescent="0.2">
      <c r="B988" s="11"/>
      <c r="C988" s="11"/>
      <c r="D988" s="11"/>
      <c r="E988" s="11"/>
      <c r="F988" s="11"/>
      <c r="H988" s="4"/>
      <c r="I988" s="4"/>
      <c r="J988" s="4"/>
      <c r="K988" s="4"/>
      <c r="L988" s="4"/>
      <c r="M988" s="4"/>
      <c r="N988" s="4"/>
      <c r="O988" s="5"/>
      <c r="P988" s="4"/>
      <c r="Q988" s="4"/>
      <c r="R988" s="4"/>
      <c r="S988" s="6"/>
      <c r="T988" s="11"/>
      <c r="U988" s="11"/>
    </row>
    <row r="989" spans="2:21" s="2" customFormat="1" x14ac:dyDescent="0.2">
      <c r="B989" s="11"/>
      <c r="C989" s="11"/>
      <c r="D989" s="11"/>
      <c r="E989" s="11"/>
      <c r="F989" s="11"/>
      <c r="H989" s="4"/>
      <c r="I989" s="4"/>
      <c r="J989" s="4"/>
      <c r="K989" s="4"/>
      <c r="L989" s="4"/>
      <c r="M989" s="4"/>
      <c r="N989" s="4"/>
      <c r="O989" s="5"/>
      <c r="P989" s="4"/>
      <c r="Q989" s="4"/>
      <c r="R989" s="4"/>
      <c r="S989" s="6"/>
      <c r="T989" s="11"/>
      <c r="U989" s="11"/>
    </row>
    <row r="990" spans="2:21" s="2" customFormat="1" x14ac:dyDescent="0.2">
      <c r="B990" s="11"/>
      <c r="C990" s="11"/>
      <c r="D990" s="11"/>
      <c r="E990" s="11"/>
      <c r="F990" s="11"/>
      <c r="H990" s="4"/>
      <c r="I990" s="4"/>
      <c r="J990" s="4"/>
      <c r="K990" s="4"/>
      <c r="L990" s="4"/>
      <c r="M990" s="4"/>
      <c r="N990" s="4"/>
      <c r="O990" s="5"/>
      <c r="P990" s="4"/>
      <c r="Q990" s="4"/>
      <c r="R990" s="4"/>
      <c r="S990" s="6"/>
      <c r="T990" s="11"/>
      <c r="U990" s="11"/>
    </row>
    <row r="991" spans="2:21" s="2" customFormat="1" x14ac:dyDescent="0.2">
      <c r="B991" s="11"/>
      <c r="C991" s="11"/>
      <c r="D991" s="11"/>
      <c r="E991" s="11"/>
      <c r="F991" s="11"/>
      <c r="H991" s="4"/>
      <c r="I991" s="4"/>
      <c r="J991" s="4"/>
      <c r="K991" s="4"/>
      <c r="L991" s="4"/>
      <c r="M991" s="4"/>
      <c r="N991" s="4"/>
      <c r="O991" s="5"/>
      <c r="P991" s="4"/>
      <c r="Q991" s="4"/>
      <c r="R991" s="4"/>
      <c r="S991" s="6"/>
      <c r="T991" s="11"/>
      <c r="U991" s="11"/>
    </row>
    <row r="992" spans="2:21" s="2" customFormat="1" x14ac:dyDescent="0.2">
      <c r="B992" s="11"/>
      <c r="C992" s="11"/>
      <c r="D992" s="11"/>
      <c r="E992" s="11"/>
      <c r="F992" s="11"/>
      <c r="H992" s="4"/>
      <c r="I992" s="4"/>
      <c r="J992" s="4"/>
      <c r="K992" s="4"/>
      <c r="L992" s="4"/>
      <c r="M992" s="4"/>
      <c r="N992" s="4"/>
      <c r="O992" s="5"/>
      <c r="P992" s="4"/>
      <c r="Q992" s="4"/>
      <c r="R992" s="4"/>
      <c r="S992" s="6"/>
      <c r="T992" s="11"/>
      <c r="U992" s="11"/>
    </row>
    <row r="993" spans="2:21" s="2" customFormat="1" x14ac:dyDescent="0.2">
      <c r="B993" s="11"/>
      <c r="C993" s="11"/>
      <c r="D993" s="11"/>
      <c r="E993" s="11"/>
      <c r="F993" s="11"/>
      <c r="H993" s="4"/>
      <c r="I993" s="4"/>
      <c r="J993" s="4"/>
      <c r="K993" s="4"/>
      <c r="L993" s="4"/>
      <c r="M993" s="4"/>
      <c r="N993" s="4"/>
      <c r="O993" s="5"/>
      <c r="P993" s="4"/>
      <c r="Q993" s="4"/>
      <c r="R993" s="4"/>
      <c r="S993" s="6"/>
      <c r="T993" s="11"/>
      <c r="U993" s="11"/>
    </row>
    <row r="994" spans="2:21" s="2" customFormat="1" x14ac:dyDescent="0.2">
      <c r="B994" s="11"/>
      <c r="C994" s="11"/>
      <c r="D994" s="11"/>
      <c r="E994" s="11"/>
      <c r="F994" s="11"/>
      <c r="H994" s="4"/>
      <c r="I994" s="4"/>
      <c r="J994" s="4"/>
      <c r="K994" s="4"/>
      <c r="L994" s="4"/>
      <c r="M994" s="4"/>
      <c r="N994" s="4"/>
      <c r="O994" s="5"/>
      <c r="P994" s="4"/>
      <c r="Q994" s="4"/>
      <c r="R994" s="4"/>
      <c r="S994" s="6"/>
      <c r="T994" s="11"/>
      <c r="U994" s="11"/>
    </row>
    <row r="995" spans="2:21" s="2" customFormat="1" x14ac:dyDescent="0.2">
      <c r="B995" s="11"/>
      <c r="C995" s="11"/>
      <c r="D995" s="11"/>
      <c r="E995" s="11"/>
      <c r="F995" s="11"/>
      <c r="H995" s="4"/>
      <c r="I995" s="4"/>
      <c r="J995" s="4"/>
      <c r="K995" s="4"/>
      <c r="L995" s="4"/>
      <c r="M995" s="4"/>
      <c r="N995" s="4"/>
      <c r="O995" s="5"/>
      <c r="P995" s="4"/>
      <c r="Q995" s="4"/>
      <c r="R995" s="4"/>
      <c r="S995" s="6"/>
      <c r="T995" s="11"/>
      <c r="U995" s="11"/>
    </row>
    <row r="996" spans="2:21" s="2" customFormat="1" x14ac:dyDescent="0.2">
      <c r="B996" s="11"/>
      <c r="C996" s="11"/>
      <c r="D996" s="11"/>
      <c r="E996" s="11"/>
      <c r="F996" s="11"/>
      <c r="H996" s="4"/>
      <c r="I996" s="4"/>
      <c r="J996" s="4"/>
      <c r="K996" s="4"/>
      <c r="L996" s="4"/>
      <c r="M996" s="4"/>
      <c r="N996" s="4"/>
      <c r="O996" s="5"/>
      <c r="P996" s="4"/>
      <c r="Q996" s="4"/>
      <c r="R996" s="4"/>
      <c r="S996" s="6"/>
      <c r="T996" s="11"/>
      <c r="U996" s="11"/>
    </row>
    <row r="997" spans="2:21" s="2" customFormat="1" x14ac:dyDescent="0.2">
      <c r="B997" s="11"/>
      <c r="C997" s="11"/>
      <c r="D997" s="11"/>
      <c r="E997" s="11"/>
      <c r="F997" s="11"/>
      <c r="H997" s="4"/>
      <c r="I997" s="4"/>
      <c r="J997" s="4"/>
      <c r="K997" s="4"/>
      <c r="L997" s="4"/>
      <c r="M997" s="4"/>
      <c r="N997" s="4"/>
      <c r="O997" s="5"/>
      <c r="P997" s="4"/>
      <c r="Q997" s="4"/>
      <c r="R997" s="4"/>
      <c r="S997" s="6"/>
      <c r="T997" s="11"/>
      <c r="U997" s="11"/>
    </row>
    <row r="998" spans="2:21" s="2" customFormat="1" x14ac:dyDescent="0.2">
      <c r="B998" s="11"/>
      <c r="C998" s="11"/>
      <c r="D998" s="11"/>
      <c r="E998" s="11"/>
      <c r="F998" s="11"/>
      <c r="H998" s="4"/>
      <c r="I998" s="4"/>
      <c r="J998" s="4"/>
      <c r="K998" s="4"/>
      <c r="L998" s="4"/>
      <c r="M998" s="4"/>
      <c r="N998" s="4"/>
      <c r="O998" s="5"/>
      <c r="P998" s="4"/>
      <c r="Q998" s="4"/>
      <c r="R998" s="4"/>
      <c r="S998" s="6"/>
      <c r="T998" s="11"/>
      <c r="U998" s="11"/>
    </row>
    <row r="999" spans="2:21" s="2" customFormat="1" x14ac:dyDescent="0.2">
      <c r="B999" s="11"/>
      <c r="C999" s="11"/>
      <c r="D999" s="11"/>
      <c r="E999" s="11"/>
      <c r="F999" s="11"/>
      <c r="H999" s="4"/>
      <c r="I999" s="4"/>
      <c r="J999" s="4"/>
      <c r="K999" s="4"/>
      <c r="L999" s="4"/>
      <c r="M999" s="4"/>
      <c r="N999" s="4"/>
      <c r="O999" s="5"/>
      <c r="P999" s="4"/>
      <c r="Q999" s="4"/>
      <c r="R999" s="4"/>
      <c r="S999" s="6"/>
      <c r="T999" s="11"/>
      <c r="U999" s="11"/>
    </row>
    <row r="1000" spans="2:21" s="2" customFormat="1" x14ac:dyDescent="0.2">
      <c r="B1000" s="11"/>
      <c r="C1000" s="11"/>
      <c r="D1000" s="11"/>
      <c r="E1000" s="11"/>
      <c r="F1000" s="11"/>
      <c r="H1000" s="4"/>
      <c r="I1000" s="4"/>
      <c r="J1000" s="4"/>
      <c r="K1000" s="4"/>
      <c r="L1000" s="4"/>
      <c r="M1000" s="4"/>
      <c r="N1000" s="4"/>
      <c r="O1000" s="5"/>
      <c r="P1000" s="4"/>
      <c r="Q1000" s="4"/>
      <c r="R1000" s="4"/>
      <c r="S1000" s="6"/>
      <c r="T1000" s="11"/>
      <c r="U1000" s="11"/>
    </row>
    <row r="1001" spans="2:21" s="2" customFormat="1" x14ac:dyDescent="0.2">
      <c r="B1001" s="11"/>
      <c r="C1001" s="11"/>
      <c r="D1001" s="11"/>
      <c r="E1001" s="11"/>
      <c r="F1001" s="11"/>
      <c r="H1001" s="4"/>
      <c r="I1001" s="4"/>
      <c r="J1001" s="4"/>
      <c r="K1001" s="4"/>
      <c r="L1001" s="4"/>
      <c r="M1001" s="4"/>
      <c r="N1001" s="4"/>
      <c r="O1001" s="5"/>
      <c r="P1001" s="4"/>
      <c r="Q1001" s="4"/>
      <c r="R1001" s="4"/>
      <c r="S1001" s="6"/>
      <c r="T1001" s="11"/>
      <c r="U1001" s="11"/>
    </row>
    <row r="1002" spans="2:21" s="2" customFormat="1" x14ac:dyDescent="0.2">
      <c r="B1002" s="11"/>
      <c r="C1002" s="11"/>
      <c r="D1002" s="11"/>
      <c r="E1002" s="11"/>
      <c r="F1002" s="11"/>
      <c r="H1002" s="4"/>
      <c r="I1002" s="4"/>
      <c r="J1002" s="4"/>
      <c r="K1002" s="4"/>
      <c r="L1002" s="4"/>
      <c r="M1002" s="4"/>
      <c r="N1002" s="4"/>
      <c r="O1002" s="5"/>
      <c r="P1002" s="4"/>
      <c r="Q1002" s="4"/>
      <c r="R1002" s="4"/>
      <c r="S1002" s="6"/>
      <c r="T1002" s="11"/>
      <c r="U1002" s="11"/>
    </row>
    <row r="1003" spans="2:21" s="2" customFormat="1" x14ac:dyDescent="0.2">
      <c r="B1003" s="11"/>
      <c r="C1003" s="11"/>
      <c r="D1003" s="11"/>
      <c r="E1003" s="11"/>
      <c r="F1003" s="11"/>
      <c r="H1003" s="4"/>
      <c r="I1003" s="4"/>
      <c r="J1003" s="4"/>
      <c r="K1003" s="4"/>
      <c r="L1003" s="4"/>
      <c r="M1003" s="4"/>
      <c r="N1003" s="4"/>
      <c r="O1003" s="5"/>
      <c r="P1003" s="4"/>
      <c r="Q1003" s="4"/>
      <c r="R1003" s="4"/>
      <c r="S1003" s="6"/>
      <c r="T1003" s="11"/>
      <c r="U1003" s="11"/>
    </row>
    <row r="1004" spans="2:21" s="2" customFormat="1" x14ac:dyDescent="0.2">
      <c r="B1004" s="11"/>
      <c r="C1004" s="11"/>
      <c r="D1004" s="11"/>
      <c r="E1004" s="11"/>
      <c r="F1004" s="11"/>
      <c r="H1004" s="4"/>
      <c r="I1004" s="4"/>
      <c r="J1004" s="4"/>
      <c r="K1004" s="4"/>
      <c r="L1004" s="4"/>
      <c r="M1004" s="4"/>
      <c r="N1004" s="4"/>
      <c r="O1004" s="5"/>
      <c r="P1004" s="4"/>
      <c r="Q1004" s="4"/>
      <c r="R1004" s="4"/>
      <c r="S1004" s="6"/>
      <c r="T1004" s="11"/>
      <c r="U1004" s="11"/>
    </row>
    <row r="1005" spans="2:21" s="2" customFormat="1" x14ac:dyDescent="0.2">
      <c r="B1005" s="11"/>
      <c r="C1005" s="11"/>
      <c r="D1005" s="11"/>
      <c r="E1005" s="11"/>
      <c r="F1005" s="11"/>
      <c r="H1005" s="4"/>
      <c r="I1005" s="4"/>
      <c r="J1005" s="4"/>
      <c r="K1005" s="4"/>
      <c r="L1005" s="4"/>
      <c r="M1005" s="4"/>
      <c r="N1005" s="4"/>
      <c r="O1005" s="5"/>
      <c r="P1005" s="4"/>
      <c r="Q1005" s="4"/>
      <c r="R1005" s="4"/>
      <c r="S1005" s="6"/>
      <c r="T1005" s="11"/>
      <c r="U1005" s="11"/>
    </row>
    <row r="1006" spans="2:21" s="2" customFormat="1" x14ac:dyDescent="0.2">
      <c r="B1006" s="11"/>
      <c r="C1006" s="11"/>
      <c r="D1006" s="11"/>
      <c r="E1006" s="11"/>
      <c r="F1006" s="11"/>
      <c r="H1006" s="4"/>
      <c r="I1006" s="4"/>
      <c r="J1006" s="4"/>
      <c r="K1006" s="4"/>
      <c r="L1006" s="4"/>
      <c r="M1006" s="4"/>
      <c r="N1006" s="4"/>
      <c r="O1006" s="5"/>
      <c r="P1006" s="4"/>
      <c r="Q1006" s="4"/>
      <c r="R1006" s="4"/>
      <c r="S1006" s="6"/>
      <c r="T1006" s="11"/>
      <c r="U1006" s="11"/>
    </row>
    <row r="1007" spans="2:21" s="2" customFormat="1" x14ac:dyDescent="0.2">
      <c r="B1007" s="11"/>
      <c r="C1007" s="11"/>
      <c r="D1007" s="11"/>
      <c r="E1007" s="11"/>
      <c r="F1007" s="11"/>
      <c r="H1007" s="4"/>
      <c r="I1007" s="4"/>
      <c r="J1007" s="4"/>
      <c r="K1007" s="4"/>
      <c r="L1007" s="4"/>
      <c r="M1007" s="4"/>
      <c r="N1007" s="4"/>
      <c r="O1007" s="5"/>
      <c r="P1007" s="4"/>
      <c r="Q1007" s="4"/>
      <c r="R1007" s="4"/>
      <c r="S1007" s="6"/>
      <c r="T1007" s="11"/>
      <c r="U1007" s="11"/>
    </row>
    <row r="1008" spans="2:21" s="2" customFormat="1" x14ac:dyDescent="0.2">
      <c r="B1008" s="11"/>
      <c r="C1008" s="11"/>
      <c r="D1008" s="11"/>
      <c r="E1008" s="11"/>
      <c r="F1008" s="11"/>
      <c r="H1008" s="4"/>
      <c r="I1008" s="4"/>
      <c r="J1008" s="4"/>
      <c r="K1008" s="4"/>
      <c r="L1008" s="4"/>
      <c r="M1008" s="4"/>
      <c r="N1008" s="4"/>
      <c r="O1008" s="5"/>
      <c r="P1008" s="4"/>
      <c r="Q1008" s="4"/>
      <c r="R1008" s="4"/>
      <c r="S1008" s="6"/>
      <c r="T1008" s="11"/>
      <c r="U1008" s="11"/>
    </row>
    <row r="1009" spans="2:21" s="2" customFormat="1" x14ac:dyDescent="0.2">
      <c r="B1009" s="11"/>
      <c r="C1009" s="11"/>
      <c r="D1009" s="11"/>
      <c r="E1009" s="11"/>
      <c r="F1009" s="11"/>
      <c r="H1009" s="4"/>
      <c r="I1009" s="4"/>
      <c r="J1009" s="4"/>
      <c r="K1009" s="4"/>
      <c r="L1009" s="4"/>
      <c r="M1009" s="4"/>
      <c r="N1009" s="4"/>
      <c r="O1009" s="5"/>
      <c r="P1009" s="4"/>
      <c r="Q1009" s="4"/>
      <c r="R1009" s="4"/>
      <c r="S1009" s="6"/>
      <c r="T1009" s="11"/>
      <c r="U1009" s="11"/>
    </row>
    <row r="1010" spans="2:21" s="2" customFormat="1" x14ac:dyDescent="0.2">
      <c r="B1010" s="11"/>
      <c r="C1010" s="11"/>
      <c r="D1010" s="11"/>
      <c r="E1010" s="11"/>
      <c r="F1010" s="11"/>
      <c r="H1010" s="4"/>
      <c r="I1010" s="4"/>
      <c r="J1010" s="4"/>
      <c r="K1010" s="4"/>
      <c r="L1010" s="4"/>
      <c r="M1010" s="4"/>
      <c r="N1010" s="4"/>
      <c r="O1010" s="5"/>
      <c r="P1010" s="4"/>
      <c r="Q1010" s="4"/>
      <c r="R1010" s="4"/>
      <c r="S1010" s="6"/>
      <c r="T1010" s="11"/>
      <c r="U1010" s="11"/>
    </row>
    <row r="1011" spans="2:21" s="2" customFormat="1" x14ac:dyDescent="0.2">
      <c r="B1011" s="11"/>
      <c r="C1011" s="11"/>
      <c r="D1011" s="11"/>
      <c r="E1011" s="11"/>
      <c r="F1011" s="11"/>
      <c r="H1011" s="4"/>
      <c r="I1011" s="4"/>
      <c r="J1011" s="4"/>
      <c r="K1011" s="4"/>
      <c r="L1011" s="4"/>
      <c r="M1011" s="4"/>
      <c r="N1011" s="4"/>
      <c r="O1011" s="5"/>
      <c r="P1011" s="4"/>
      <c r="Q1011" s="4"/>
      <c r="R1011" s="4"/>
      <c r="S1011" s="6"/>
      <c r="T1011" s="11"/>
      <c r="U1011" s="11"/>
    </row>
    <row r="1012" spans="2:21" s="2" customFormat="1" x14ac:dyDescent="0.2">
      <c r="B1012" s="11"/>
      <c r="C1012" s="11"/>
      <c r="D1012" s="11"/>
      <c r="E1012" s="11"/>
      <c r="F1012" s="11"/>
      <c r="H1012" s="4"/>
      <c r="I1012" s="4"/>
      <c r="J1012" s="4"/>
      <c r="K1012" s="4"/>
      <c r="L1012" s="4"/>
      <c r="M1012" s="4"/>
      <c r="N1012" s="4"/>
      <c r="O1012" s="5"/>
      <c r="P1012" s="4"/>
      <c r="Q1012" s="4"/>
      <c r="R1012" s="4"/>
      <c r="S1012" s="6"/>
      <c r="T1012" s="11"/>
      <c r="U1012" s="11"/>
    </row>
    <row r="1013" spans="2:21" s="2" customFormat="1" x14ac:dyDescent="0.2">
      <c r="B1013" s="11"/>
      <c r="C1013" s="11"/>
      <c r="D1013" s="11"/>
      <c r="E1013" s="11"/>
      <c r="F1013" s="11"/>
      <c r="H1013" s="4"/>
      <c r="I1013" s="4"/>
      <c r="J1013" s="4"/>
      <c r="K1013" s="4"/>
      <c r="L1013" s="4"/>
      <c r="M1013" s="4"/>
      <c r="N1013" s="4"/>
      <c r="O1013" s="5"/>
      <c r="P1013" s="4"/>
      <c r="Q1013" s="4"/>
      <c r="R1013" s="4"/>
      <c r="S1013" s="6"/>
      <c r="T1013" s="11"/>
      <c r="U1013" s="11"/>
    </row>
    <row r="1014" spans="2:21" s="2" customFormat="1" x14ac:dyDescent="0.2">
      <c r="B1014" s="11"/>
      <c r="C1014" s="11"/>
      <c r="D1014" s="11"/>
      <c r="E1014" s="11"/>
      <c r="F1014" s="11"/>
      <c r="H1014" s="4"/>
      <c r="I1014" s="4"/>
      <c r="J1014" s="4"/>
      <c r="K1014" s="4"/>
      <c r="L1014" s="4"/>
      <c r="M1014" s="4"/>
      <c r="N1014" s="4"/>
      <c r="O1014" s="5"/>
      <c r="P1014" s="4"/>
      <c r="Q1014" s="4"/>
      <c r="R1014" s="4"/>
      <c r="S1014" s="6"/>
      <c r="T1014" s="11"/>
      <c r="U1014" s="11"/>
    </row>
    <row r="1015" spans="2:21" s="2" customFormat="1" x14ac:dyDescent="0.2">
      <c r="B1015" s="11"/>
      <c r="C1015" s="11"/>
      <c r="D1015" s="11"/>
      <c r="E1015" s="11"/>
      <c r="F1015" s="11"/>
      <c r="H1015" s="4"/>
      <c r="I1015" s="4"/>
      <c r="J1015" s="4"/>
      <c r="K1015" s="4"/>
      <c r="L1015" s="4"/>
      <c r="M1015" s="4"/>
      <c r="N1015" s="4"/>
      <c r="O1015" s="5"/>
      <c r="P1015" s="4"/>
      <c r="Q1015" s="4"/>
      <c r="R1015" s="4"/>
      <c r="S1015" s="6"/>
      <c r="T1015" s="11"/>
      <c r="U1015" s="11"/>
    </row>
    <row r="1016" spans="2:21" s="2" customFormat="1" x14ac:dyDescent="0.2">
      <c r="B1016" s="11"/>
      <c r="C1016" s="11"/>
      <c r="D1016" s="11"/>
      <c r="E1016" s="11"/>
      <c r="F1016" s="11"/>
      <c r="H1016" s="4"/>
      <c r="I1016" s="4"/>
      <c r="J1016" s="4"/>
      <c r="K1016" s="4"/>
      <c r="L1016" s="4"/>
      <c r="M1016" s="4"/>
      <c r="N1016" s="4"/>
      <c r="O1016" s="5"/>
      <c r="P1016" s="4"/>
      <c r="Q1016" s="4"/>
      <c r="R1016" s="4"/>
      <c r="S1016" s="6"/>
      <c r="T1016" s="11"/>
      <c r="U1016" s="11"/>
    </row>
    <row r="1017" spans="2:21" s="2" customFormat="1" x14ac:dyDescent="0.2">
      <c r="B1017" s="11"/>
      <c r="C1017" s="11"/>
      <c r="D1017" s="11"/>
      <c r="E1017" s="11"/>
      <c r="F1017" s="11"/>
      <c r="H1017" s="4"/>
      <c r="I1017" s="4"/>
      <c r="J1017" s="4"/>
      <c r="K1017" s="4"/>
      <c r="L1017" s="4"/>
      <c r="M1017" s="4"/>
      <c r="N1017" s="4"/>
      <c r="O1017" s="5"/>
      <c r="P1017" s="4"/>
      <c r="Q1017" s="4"/>
      <c r="R1017" s="4"/>
      <c r="S1017" s="6"/>
      <c r="T1017" s="11"/>
      <c r="U1017" s="11"/>
    </row>
    <row r="1018" spans="2:21" s="2" customFormat="1" x14ac:dyDescent="0.2">
      <c r="B1018" s="11"/>
      <c r="C1018" s="11"/>
      <c r="D1018" s="11"/>
      <c r="E1018" s="11"/>
      <c r="F1018" s="11"/>
      <c r="H1018" s="4"/>
      <c r="I1018" s="4"/>
      <c r="J1018" s="4"/>
      <c r="K1018" s="4"/>
      <c r="L1018" s="4"/>
      <c r="M1018" s="4"/>
      <c r="N1018" s="4"/>
      <c r="O1018" s="5"/>
      <c r="P1018" s="4"/>
      <c r="Q1018" s="4"/>
      <c r="R1018" s="4"/>
      <c r="S1018" s="6"/>
      <c r="T1018" s="11"/>
      <c r="U1018" s="11"/>
    </row>
    <row r="1019" spans="2:21" s="2" customFormat="1" x14ac:dyDescent="0.2">
      <c r="B1019" s="11"/>
      <c r="C1019" s="11"/>
      <c r="D1019" s="11"/>
      <c r="E1019" s="11"/>
      <c r="F1019" s="11"/>
      <c r="H1019" s="4"/>
      <c r="I1019" s="4"/>
      <c r="J1019" s="4"/>
      <c r="K1019" s="4"/>
      <c r="L1019" s="4"/>
      <c r="M1019" s="4"/>
      <c r="N1019" s="4"/>
      <c r="O1019" s="5"/>
      <c r="P1019" s="4"/>
      <c r="Q1019" s="4"/>
      <c r="R1019" s="4"/>
      <c r="S1019" s="6"/>
      <c r="T1019" s="11"/>
      <c r="U1019" s="11"/>
    </row>
    <row r="1020" spans="2:21" s="2" customFormat="1" x14ac:dyDescent="0.2">
      <c r="B1020" s="11"/>
      <c r="C1020" s="11"/>
      <c r="D1020" s="11"/>
      <c r="E1020" s="11"/>
      <c r="F1020" s="11"/>
      <c r="H1020" s="4"/>
      <c r="I1020" s="4"/>
      <c r="J1020" s="4"/>
      <c r="K1020" s="4"/>
      <c r="L1020" s="4"/>
      <c r="M1020" s="4"/>
      <c r="N1020" s="4"/>
      <c r="O1020" s="5"/>
      <c r="P1020" s="4"/>
      <c r="Q1020" s="4"/>
      <c r="R1020" s="4"/>
      <c r="S1020" s="6"/>
      <c r="T1020" s="11"/>
      <c r="U1020" s="11"/>
    </row>
    <row r="1021" spans="2:21" s="2" customFormat="1" x14ac:dyDescent="0.2">
      <c r="B1021" s="11"/>
      <c r="C1021" s="11"/>
      <c r="D1021" s="11"/>
      <c r="E1021" s="11"/>
      <c r="F1021" s="11"/>
      <c r="H1021" s="4"/>
      <c r="I1021" s="4"/>
      <c r="J1021" s="4"/>
      <c r="K1021" s="4"/>
      <c r="L1021" s="4"/>
      <c r="M1021" s="4"/>
      <c r="N1021" s="4"/>
      <c r="O1021" s="5"/>
      <c r="P1021" s="4"/>
      <c r="Q1021" s="4"/>
      <c r="R1021" s="4"/>
      <c r="S1021" s="6"/>
      <c r="T1021" s="11"/>
      <c r="U1021" s="11"/>
    </row>
    <row r="1022" spans="2:21" s="2" customFormat="1" x14ac:dyDescent="0.2">
      <c r="B1022" s="11"/>
      <c r="C1022" s="11"/>
      <c r="D1022" s="11"/>
      <c r="E1022" s="11"/>
      <c r="F1022" s="11"/>
      <c r="H1022" s="4"/>
      <c r="I1022" s="4"/>
      <c r="J1022" s="4"/>
      <c r="K1022" s="4"/>
      <c r="L1022" s="4"/>
      <c r="M1022" s="4"/>
      <c r="N1022" s="4"/>
      <c r="O1022" s="5"/>
      <c r="P1022" s="4"/>
      <c r="Q1022" s="4"/>
      <c r="R1022" s="4"/>
      <c r="S1022" s="6"/>
      <c r="T1022" s="11"/>
      <c r="U1022" s="11"/>
    </row>
    <row r="1023" spans="2:21" s="2" customFormat="1" x14ac:dyDescent="0.2">
      <c r="B1023" s="11"/>
      <c r="C1023" s="11"/>
      <c r="D1023" s="11"/>
      <c r="E1023" s="11"/>
      <c r="F1023" s="11"/>
      <c r="H1023" s="4"/>
      <c r="I1023" s="4"/>
      <c r="J1023" s="4"/>
      <c r="K1023" s="4"/>
      <c r="L1023" s="4"/>
      <c r="M1023" s="4"/>
      <c r="N1023" s="4"/>
      <c r="O1023" s="5"/>
      <c r="P1023" s="4"/>
      <c r="Q1023" s="4"/>
      <c r="R1023" s="4"/>
      <c r="S1023" s="6"/>
      <c r="T1023" s="11"/>
      <c r="U1023" s="11"/>
    </row>
    <row r="1024" spans="2:21" s="2" customFormat="1" x14ac:dyDescent="0.2">
      <c r="B1024" s="11"/>
      <c r="C1024" s="11"/>
      <c r="D1024" s="11"/>
      <c r="E1024" s="11"/>
      <c r="F1024" s="11"/>
      <c r="H1024" s="4"/>
      <c r="I1024" s="4"/>
      <c r="J1024" s="4"/>
      <c r="K1024" s="4"/>
      <c r="L1024" s="4"/>
      <c r="M1024" s="4"/>
      <c r="N1024" s="4"/>
      <c r="O1024" s="5"/>
      <c r="P1024" s="4"/>
      <c r="Q1024" s="4"/>
      <c r="R1024" s="4"/>
      <c r="S1024" s="6"/>
      <c r="T1024" s="11"/>
      <c r="U1024" s="11"/>
    </row>
    <row r="1025" spans="2:21" s="2" customFormat="1" x14ac:dyDescent="0.2">
      <c r="B1025" s="11"/>
      <c r="C1025" s="11"/>
      <c r="D1025" s="11"/>
      <c r="E1025" s="11"/>
      <c r="F1025" s="11"/>
      <c r="H1025" s="4"/>
      <c r="I1025" s="4"/>
      <c r="J1025" s="4"/>
      <c r="K1025" s="4"/>
      <c r="L1025" s="4"/>
      <c r="M1025" s="4"/>
      <c r="N1025" s="4"/>
      <c r="O1025" s="5"/>
      <c r="P1025" s="4"/>
      <c r="Q1025" s="4"/>
      <c r="R1025" s="4"/>
      <c r="S1025" s="6"/>
      <c r="T1025" s="11"/>
      <c r="U1025" s="11"/>
    </row>
    <row r="1026" spans="2:21" s="2" customFormat="1" x14ac:dyDescent="0.2">
      <c r="B1026" s="11"/>
      <c r="C1026" s="11"/>
      <c r="D1026" s="11"/>
      <c r="E1026" s="11"/>
      <c r="F1026" s="11"/>
      <c r="H1026" s="4"/>
      <c r="I1026" s="4"/>
      <c r="J1026" s="4"/>
      <c r="K1026" s="4"/>
      <c r="L1026" s="4"/>
      <c r="M1026" s="4"/>
      <c r="N1026" s="4"/>
      <c r="O1026" s="5"/>
      <c r="P1026" s="4"/>
      <c r="Q1026" s="4"/>
      <c r="R1026" s="4"/>
      <c r="S1026" s="6"/>
      <c r="T1026" s="11"/>
      <c r="U1026" s="11"/>
    </row>
    <row r="1027" spans="2:21" s="2" customFormat="1" x14ac:dyDescent="0.2">
      <c r="B1027" s="11"/>
      <c r="C1027" s="11"/>
      <c r="D1027" s="11"/>
      <c r="E1027" s="11"/>
      <c r="F1027" s="11"/>
      <c r="H1027" s="4"/>
      <c r="I1027" s="4"/>
      <c r="J1027" s="4"/>
      <c r="K1027" s="4"/>
      <c r="L1027" s="4"/>
      <c r="M1027" s="4"/>
      <c r="N1027" s="4"/>
      <c r="O1027" s="5"/>
      <c r="P1027" s="4"/>
      <c r="Q1027" s="4"/>
      <c r="R1027" s="4"/>
      <c r="S1027" s="6"/>
      <c r="T1027" s="11"/>
      <c r="U1027" s="11"/>
    </row>
    <row r="1028" spans="2:21" s="2" customFormat="1" x14ac:dyDescent="0.2">
      <c r="B1028" s="11"/>
      <c r="C1028" s="11"/>
      <c r="D1028" s="11"/>
      <c r="E1028" s="11"/>
      <c r="F1028" s="11"/>
      <c r="H1028" s="4"/>
      <c r="I1028" s="4"/>
      <c r="J1028" s="4"/>
      <c r="K1028" s="4"/>
      <c r="L1028" s="4"/>
      <c r="M1028" s="4"/>
      <c r="N1028" s="4"/>
      <c r="O1028" s="5"/>
      <c r="P1028" s="4"/>
      <c r="Q1028" s="4"/>
      <c r="R1028" s="4"/>
      <c r="S1028" s="6"/>
      <c r="T1028" s="11"/>
      <c r="U1028" s="11"/>
    </row>
    <row r="1029" spans="2:21" s="2" customFormat="1" x14ac:dyDescent="0.2">
      <c r="B1029" s="11"/>
      <c r="C1029" s="11"/>
      <c r="D1029" s="11"/>
      <c r="E1029" s="11"/>
      <c r="F1029" s="11"/>
      <c r="H1029" s="4"/>
      <c r="I1029" s="4"/>
      <c r="J1029" s="4"/>
      <c r="K1029" s="4"/>
      <c r="L1029" s="4"/>
      <c r="M1029" s="4"/>
      <c r="N1029" s="4"/>
      <c r="O1029" s="5"/>
      <c r="P1029" s="4"/>
      <c r="Q1029" s="4"/>
      <c r="R1029" s="4"/>
      <c r="S1029" s="6"/>
      <c r="T1029" s="11"/>
      <c r="U1029" s="11"/>
    </row>
    <row r="1030" spans="2:21" s="2" customFormat="1" x14ac:dyDescent="0.2">
      <c r="B1030" s="11"/>
      <c r="C1030" s="11"/>
      <c r="D1030" s="11"/>
      <c r="E1030" s="11"/>
      <c r="F1030" s="11"/>
      <c r="H1030" s="4"/>
      <c r="I1030" s="4"/>
      <c r="J1030" s="4"/>
      <c r="K1030" s="4"/>
      <c r="L1030" s="4"/>
      <c r="M1030" s="4"/>
      <c r="N1030" s="4"/>
      <c r="O1030" s="5"/>
      <c r="P1030" s="4"/>
      <c r="Q1030" s="4"/>
      <c r="R1030" s="4"/>
      <c r="S1030" s="6"/>
      <c r="T1030" s="11"/>
      <c r="U1030" s="11"/>
    </row>
    <row r="1031" spans="2:21" s="2" customFormat="1" x14ac:dyDescent="0.2">
      <c r="B1031" s="11"/>
      <c r="C1031" s="11"/>
      <c r="D1031" s="11"/>
      <c r="E1031" s="11"/>
      <c r="F1031" s="11"/>
      <c r="H1031" s="4"/>
      <c r="I1031" s="4"/>
      <c r="J1031" s="4"/>
      <c r="K1031" s="4"/>
      <c r="L1031" s="4"/>
      <c r="M1031" s="4"/>
      <c r="N1031" s="4"/>
      <c r="O1031" s="5"/>
      <c r="P1031" s="4"/>
      <c r="Q1031" s="4"/>
      <c r="R1031" s="4"/>
      <c r="S1031" s="6"/>
      <c r="T1031" s="11"/>
      <c r="U1031" s="11"/>
    </row>
    <row r="1032" spans="2:21" s="2" customFormat="1" x14ac:dyDescent="0.2">
      <c r="B1032" s="11"/>
      <c r="C1032" s="11"/>
      <c r="D1032" s="11"/>
      <c r="E1032" s="11"/>
      <c r="F1032" s="11"/>
      <c r="H1032" s="4"/>
      <c r="I1032" s="4"/>
      <c r="J1032" s="4"/>
      <c r="K1032" s="4"/>
      <c r="L1032" s="4"/>
      <c r="M1032" s="4"/>
      <c r="N1032" s="4"/>
      <c r="O1032" s="5"/>
      <c r="P1032" s="4"/>
      <c r="Q1032" s="4"/>
      <c r="R1032" s="4"/>
      <c r="S1032" s="6"/>
      <c r="T1032" s="11"/>
      <c r="U1032" s="11"/>
    </row>
    <row r="1033" spans="2:21" s="2" customFormat="1" x14ac:dyDescent="0.2">
      <c r="B1033" s="11"/>
      <c r="C1033" s="11"/>
      <c r="D1033" s="11"/>
      <c r="E1033" s="11"/>
      <c r="F1033" s="11"/>
      <c r="H1033" s="4"/>
      <c r="I1033" s="4"/>
      <c r="J1033" s="4"/>
      <c r="K1033" s="4"/>
      <c r="L1033" s="4"/>
      <c r="M1033" s="4"/>
      <c r="N1033" s="4"/>
      <c r="O1033" s="5"/>
      <c r="P1033" s="4"/>
      <c r="Q1033" s="4"/>
      <c r="R1033" s="4"/>
      <c r="S1033" s="6"/>
      <c r="T1033" s="11"/>
      <c r="U1033" s="11"/>
    </row>
    <row r="1034" spans="2:21" s="2" customFormat="1" x14ac:dyDescent="0.2">
      <c r="B1034" s="11"/>
      <c r="C1034" s="11"/>
      <c r="D1034" s="11"/>
      <c r="E1034" s="11"/>
      <c r="F1034" s="11"/>
      <c r="H1034" s="4"/>
      <c r="I1034" s="4"/>
      <c r="J1034" s="4"/>
      <c r="K1034" s="4"/>
      <c r="L1034" s="4"/>
      <c r="M1034" s="4"/>
      <c r="N1034" s="4"/>
      <c r="O1034" s="5"/>
      <c r="P1034" s="4"/>
      <c r="Q1034" s="4"/>
      <c r="R1034" s="4"/>
      <c r="S1034" s="6"/>
      <c r="T1034" s="11"/>
      <c r="U1034" s="11"/>
    </row>
    <row r="1035" spans="2:21" s="2" customFormat="1" x14ac:dyDescent="0.2">
      <c r="B1035" s="11"/>
      <c r="C1035" s="11"/>
      <c r="D1035" s="11"/>
      <c r="E1035" s="11"/>
      <c r="F1035" s="11"/>
      <c r="H1035" s="4"/>
      <c r="I1035" s="4"/>
      <c r="J1035" s="4"/>
      <c r="K1035" s="4"/>
      <c r="L1035" s="4"/>
      <c r="M1035" s="4"/>
      <c r="N1035" s="4"/>
      <c r="O1035" s="5"/>
      <c r="P1035" s="4"/>
      <c r="Q1035" s="4"/>
      <c r="R1035" s="4"/>
      <c r="S1035" s="6"/>
      <c r="T1035" s="11"/>
      <c r="U1035" s="11"/>
    </row>
    <row r="1036" spans="2:21" s="2" customFormat="1" x14ac:dyDescent="0.2">
      <c r="B1036" s="11"/>
      <c r="C1036" s="11"/>
      <c r="D1036" s="11"/>
      <c r="E1036" s="11"/>
      <c r="F1036" s="11"/>
      <c r="H1036" s="4"/>
      <c r="I1036" s="4"/>
      <c r="J1036" s="4"/>
      <c r="K1036" s="4"/>
      <c r="L1036" s="4"/>
      <c r="M1036" s="4"/>
      <c r="N1036" s="4"/>
      <c r="O1036" s="5"/>
      <c r="P1036" s="4"/>
      <c r="Q1036" s="4"/>
      <c r="R1036" s="4"/>
      <c r="S1036" s="6"/>
      <c r="T1036" s="11"/>
      <c r="U1036" s="11"/>
    </row>
    <row r="1037" spans="2:21" s="2" customFormat="1" x14ac:dyDescent="0.2">
      <c r="B1037" s="11"/>
      <c r="C1037" s="11"/>
      <c r="D1037" s="11"/>
      <c r="E1037" s="11"/>
      <c r="F1037" s="11"/>
      <c r="H1037" s="4"/>
      <c r="I1037" s="4"/>
      <c r="J1037" s="4"/>
      <c r="K1037" s="4"/>
      <c r="L1037" s="4"/>
      <c r="M1037" s="4"/>
      <c r="N1037" s="4"/>
      <c r="O1037" s="5"/>
      <c r="P1037" s="4"/>
      <c r="Q1037" s="4"/>
      <c r="R1037" s="4"/>
      <c r="S1037" s="6"/>
      <c r="T1037" s="11"/>
      <c r="U1037" s="11"/>
    </row>
    <row r="1038" spans="2:21" s="2" customFormat="1" x14ac:dyDescent="0.2">
      <c r="B1038" s="11"/>
      <c r="C1038" s="11"/>
      <c r="D1038" s="11"/>
      <c r="E1038" s="11"/>
      <c r="F1038" s="11"/>
      <c r="H1038" s="4"/>
      <c r="I1038" s="4"/>
      <c r="J1038" s="4"/>
      <c r="K1038" s="4"/>
      <c r="L1038" s="4"/>
      <c r="M1038" s="4"/>
      <c r="N1038" s="4"/>
      <c r="O1038" s="5"/>
      <c r="P1038" s="4"/>
      <c r="Q1038" s="4"/>
      <c r="R1038" s="4"/>
      <c r="S1038" s="6"/>
      <c r="T1038" s="11"/>
      <c r="U1038" s="11"/>
    </row>
    <row r="1039" spans="2:21" s="2" customFormat="1" x14ac:dyDescent="0.2">
      <c r="B1039" s="11"/>
      <c r="C1039" s="11"/>
      <c r="D1039" s="11"/>
      <c r="E1039" s="11"/>
      <c r="F1039" s="11"/>
      <c r="H1039" s="4"/>
      <c r="I1039" s="4"/>
      <c r="J1039" s="4"/>
      <c r="K1039" s="4"/>
      <c r="L1039" s="4"/>
      <c r="M1039" s="4"/>
      <c r="N1039" s="4"/>
      <c r="O1039" s="5"/>
      <c r="P1039" s="4"/>
      <c r="Q1039" s="4"/>
      <c r="R1039" s="4"/>
      <c r="S1039" s="6"/>
      <c r="T1039" s="11"/>
      <c r="U1039" s="11"/>
    </row>
    <row r="1040" spans="2:21" s="2" customFormat="1" x14ac:dyDescent="0.2">
      <c r="B1040" s="11"/>
      <c r="C1040" s="11"/>
      <c r="D1040" s="11"/>
      <c r="E1040" s="11"/>
      <c r="F1040" s="11"/>
      <c r="H1040" s="4"/>
      <c r="I1040" s="4"/>
      <c r="J1040" s="4"/>
      <c r="K1040" s="4"/>
      <c r="L1040" s="4"/>
      <c r="M1040" s="4"/>
      <c r="N1040" s="4"/>
      <c r="O1040" s="5"/>
      <c r="P1040" s="4"/>
      <c r="Q1040" s="4"/>
      <c r="R1040" s="4"/>
      <c r="S1040" s="6"/>
      <c r="T1040" s="11"/>
      <c r="U1040" s="11"/>
    </row>
    <row r="1041" spans="2:21" s="2" customFormat="1" x14ac:dyDescent="0.2">
      <c r="B1041" s="11"/>
      <c r="C1041" s="11"/>
      <c r="D1041" s="11"/>
      <c r="E1041" s="11"/>
      <c r="F1041" s="11"/>
      <c r="H1041" s="4"/>
      <c r="I1041" s="4"/>
      <c r="J1041" s="4"/>
      <c r="K1041" s="4"/>
      <c r="L1041" s="4"/>
      <c r="M1041" s="4"/>
      <c r="N1041" s="4"/>
      <c r="O1041" s="5"/>
      <c r="P1041" s="4"/>
      <c r="Q1041" s="4"/>
      <c r="R1041" s="4"/>
      <c r="S1041" s="6"/>
      <c r="T1041" s="11"/>
      <c r="U1041" s="11"/>
    </row>
    <row r="1042" spans="2:21" s="2" customFormat="1" x14ac:dyDescent="0.2">
      <c r="B1042" s="11"/>
      <c r="C1042" s="11"/>
      <c r="D1042" s="11"/>
      <c r="E1042" s="11"/>
      <c r="F1042" s="11"/>
      <c r="H1042" s="4"/>
      <c r="I1042" s="4"/>
      <c r="J1042" s="4"/>
      <c r="K1042" s="4"/>
      <c r="L1042" s="4"/>
      <c r="M1042" s="4"/>
      <c r="N1042" s="4"/>
      <c r="O1042" s="5"/>
      <c r="P1042" s="4"/>
      <c r="Q1042" s="4"/>
      <c r="R1042" s="4"/>
      <c r="S1042" s="6"/>
      <c r="T1042" s="11"/>
      <c r="U1042" s="11"/>
    </row>
    <row r="1043" spans="2:21" s="2" customFormat="1" x14ac:dyDescent="0.2">
      <c r="B1043" s="11"/>
      <c r="C1043" s="11"/>
      <c r="D1043" s="11"/>
      <c r="E1043" s="11"/>
      <c r="F1043" s="11"/>
      <c r="H1043" s="4"/>
      <c r="I1043" s="4"/>
      <c r="J1043" s="4"/>
      <c r="K1043" s="4"/>
      <c r="L1043" s="4"/>
      <c r="M1043" s="4"/>
      <c r="N1043" s="4"/>
      <c r="O1043" s="5"/>
      <c r="P1043" s="4"/>
      <c r="Q1043" s="4"/>
      <c r="R1043" s="4"/>
      <c r="S1043" s="6"/>
      <c r="T1043" s="11"/>
      <c r="U1043" s="11"/>
    </row>
    <row r="1044" spans="2:21" s="2" customFormat="1" x14ac:dyDescent="0.2">
      <c r="B1044" s="11"/>
      <c r="C1044" s="11"/>
      <c r="D1044" s="11"/>
      <c r="E1044" s="11"/>
      <c r="F1044" s="11"/>
      <c r="H1044" s="4"/>
      <c r="I1044" s="4"/>
      <c r="J1044" s="4"/>
      <c r="K1044" s="4"/>
      <c r="L1044" s="4"/>
      <c r="M1044" s="4"/>
      <c r="N1044" s="4"/>
      <c r="O1044" s="5"/>
      <c r="P1044" s="4"/>
      <c r="Q1044" s="4"/>
      <c r="R1044" s="4"/>
      <c r="S1044" s="6"/>
      <c r="T1044" s="11"/>
      <c r="U1044" s="11"/>
    </row>
    <row r="1045" spans="2:21" s="2" customFormat="1" x14ac:dyDescent="0.2">
      <c r="B1045" s="11"/>
      <c r="C1045" s="11"/>
      <c r="D1045" s="11"/>
      <c r="E1045" s="11"/>
      <c r="F1045" s="11"/>
      <c r="H1045" s="4"/>
      <c r="I1045" s="4"/>
      <c r="J1045" s="4"/>
      <c r="K1045" s="4"/>
      <c r="L1045" s="4"/>
      <c r="M1045" s="4"/>
      <c r="N1045" s="4"/>
      <c r="O1045" s="5"/>
      <c r="P1045" s="4"/>
      <c r="Q1045" s="4"/>
      <c r="R1045" s="4"/>
      <c r="S1045" s="6"/>
      <c r="T1045" s="11"/>
      <c r="U1045" s="11"/>
    </row>
    <row r="1046" spans="2:21" s="2" customFormat="1" x14ac:dyDescent="0.2">
      <c r="B1046" s="11"/>
      <c r="C1046" s="11"/>
      <c r="D1046" s="11"/>
      <c r="E1046" s="11"/>
      <c r="F1046" s="11"/>
      <c r="H1046" s="4"/>
      <c r="I1046" s="4"/>
      <c r="J1046" s="4"/>
      <c r="K1046" s="4"/>
      <c r="L1046" s="4"/>
      <c r="M1046" s="4"/>
      <c r="N1046" s="4"/>
      <c r="O1046" s="5"/>
      <c r="P1046" s="4"/>
      <c r="Q1046" s="4"/>
      <c r="R1046" s="4"/>
      <c r="S1046" s="6"/>
      <c r="T1046" s="11"/>
      <c r="U1046" s="11"/>
    </row>
    <row r="1047" spans="2:21" s="2" customFormat="1" x14ac:dyDescent="0.2">
      <c r="B1047" s="11"/>
      <c r="C1047" s="11"/>
      <c r="D1047" s="11"/>
      <c r="E1047" s="11"/>
      <c r="F1047" s="11"/>
      <c r="H1047" s="4"/>
      <c r="I1047" s="4"/>
      <c r="J1047" s="4"/>
      <c r="K1047" s="4"/>
      <c r="L1047" s="4"/>
      <c r="M1047" s="4"/>
      <c r="N1047" s="4"/>
      <c r="O1047" s="5"/>
      <c r="P1047" s="4"/>
      <c r="Q1047" s="4"/>
      <c r="R1047" s="4"/>
      <c r="S1047" s="6"/>
      <c r="T1047" s="11"/>
      <c r="U1047" s="11"/>
    </row>
    <row r="1048" spans="2:21" s="2" customFormat="1" x14ac:dyDescent="0.2">
      <c r="B1048" s="11"/>
      <c r="C1048" s="11"/>
      <c r="D1048" s="11"/>
      <c r="E1048" s="11"/>
      <c r="F1048" s="11"/>
      <c r="H1048" s="4"/>
      <c r="I1048" s="4"/>
      <c r="J1048" s="4"/>
      <c r="K1048" s="4"/>
      <c r="L1048" s="4"/>
      <c r="M1048" s="4"/>
      <c r="N1048" s="4"/>
      <c r="O1048" s="5"/>
      <c r="P1048" s="4"/>
      <c r="Q1048" s="4"/>
      <c r="R1048" s="4"/>
      <c r="S1048" s="6"/>
      <c r="T1048" s="11"/>
      <c r="U1048" s="11"/>
    </row>
    <row r="1049" spans="2:21" s="2" customFormat="1" x14ac:dyDescent="0.2">
      <c r="B1049" s="11"/>
      <c r="C1049" s="11"/>
      <c r="D1049" s="11"/>
      <c r="E1049" s="11"/>
      <c r="F1049" s="11"/>
      <c r="H1049" s="4"/>
      <c r="I1049" s="4"/>
      <c r="J1049" s="4"/>
      <c r="K1049" s="4"/>
      <c r="L1049" s="4"/>
      <c r="M1049" s="4"/>
      <c r="N1049" s="4"/>
      <c r="O1049" s="5"/>
      <c r="P1049" s="4"/>
      <c r="Q1049" s="4"/>
      <c r="R1049" s="4"/>
      <c r="S1049" s="6"/>
      <c r="T1049" s="11"/>
      <c r="U1049" s="11"/>
    </row>
    <row r="1050" spans="2:21" s="2" customFormat="1" x14ac:dyDescent="0.2">
      <c r="B1050" s="11"/>
      <c r="C1050" s="11"/>
      <c r="D1050" s="11"/>
      <c r="E1050" s="11"/>
      <c r="F1050" s="11"/>
      <c r="H1050" s="4"/>
      <c r="I1050" s="4"/>
      <c r="J1050" s="4"/>
      <c r="K1050" s="4"/>
      <c r="L1050" s="4"/>
      <c r="M1050" s="4"/>
      <c r="N1050" s="4"/>
      <c r="O1050" s="5"/>
      <c r="P1050" s="4"/>
      <c r="Q1050" s="4"/>
      <c r="R1050" s="4"/>
      <c r="S1050" s="6"/>
      <c r="T1050" s="11"/>
      <c r="U1050" s="11"/>
    </row>
    <row r="1051" spans="2:21" s="2" customFormat="1" x14ac:dyDescent="0.2">
      <c r="B1051" s="11"/>
      <c r="C1051" s="11"/>
      <c r="D1051" s="11"/>
      <c r="E1051" s="11"/>
      <c r="F1051" s="11"/>
      <c r="H1051" s="4"/>
      <c r="I1051" s="4"/>
      <c r="J1051" s="4"/>
      <c r="K1051" s="4"/>
      <c r="L1051" s="4"/>
      <c r="M1051" s="4"/>
      <c r="N1051" s="4"/>
      <c r="O1051" s="5"/>
      <c r="P1051" s="4"/>
      <c r="Q1051" s="4"/>
      <c r="R1051" s="4"/>
      <c r="S1051" s="6"/>
      <c r="T1051" s="11"/>
      <c r="U1051" s="11"/>
    </row>
    <row r="1052" spans="2:21" s="2" customFormat="1" x14ac:dyDescent="0.2">
      <c r="B1052" s="11"/>
      <c r="C1052" s="11"/>
      <c r="D1052" s="11"/>
      <c r="E1052" s="11"/>
      <c r="F1052" s="11"/>
      <c r="H1052" s="4"/>
      <c r="I1052" s="4"/>
      <c r="J1052" s="4"/>
      <c r="K1052" s="4"/>
      <c r="L1052" s="4"/>
      <c r="M1052" s="4"/>
      <c r="N1052" s="4"/>
      <c r="O1052" s="5"/>
      <c r="P1052" s="4"/>
      <c r="Q1052" s="4"/>
      <c r="R1052" s="4"/>
      <c r="S1052" s="6"/>
      <c r="T1052" s="11"/>
      <c r="U1052" s="11"/>
    </row>
    <row r="1053" spans="2:21" s="2" customFormat="1" x14ac:dyDescent="0.2">
      <c r="B1053" s="11"/>
      <c r="C1053" s="11"/>
      <c r="D1053" s="11"/>
      <c r="E1053" s="11"/>
      <c r="F1053" s="11"/>
      <c r="H1053" s="4"/>
      <c r="I1053" s="4"/>
      <c r="J1053" s="4"/>
      <c r="K1053" s="4"/>
      <c r="L1053" s="4"/>
      <c r="M1053" s="4"/>
      <c r="N1053" s="4"/>
      <c r="O1053" s="5"/>
      <c r="P1053" s="4"/>
      <c r="Q1053" s="4"/>
      <c r="R1053" s="4"/>
      <c r="S1053" s="6"/>
      <c r="T1053" s="11"/>
      <c r="U1053" s="11"/>
    </row>
    <row r="1054" spans="2:21" s="2" customFormat="1" x14ac:dyDescent="0.2">
      <c r="B1054" s="11"/>
      <c r="C1054" s="11"/>
      <c r="D1054" s="11"/>
      <c r="E1054" s="11"/>
      <c r="F1054" s="11"/>
      <c r="H1054" s="4"/>
      <c r="I1054" s="4"/>
      <c r="J1054" s="4"/>
      <c r="K1054" s="4"/>
      <c r="L1054" s="4"/>
      <c r="M1054" s="4"/>
      <c r="N1054" s="4"/>
      <c r="O1054" s="5"/>
      <c r="P1054" s="4"/>
      <c r="Q1054" s="4"/>
      <c r="R1054" s="4"/>
      <c r="S1054" s="6"/>
      <c r="T1054" s="11"/>
      <c r="U1054" s="11"/>
    </row>
    <row r="1055" spans="2:21" s="2" customFormat="1" x14ac:dyDescent="0.2">
      <c r="B1055" s="11"/>
      <c r="C1055" s="11"/>
      <c r="D1055" s="11"/>
      <c r="E1055" s="11"/>
      <c r="F1055" s="11"/>
      <c r="H1055" s="4"/>
      <c r="I1055" s="4"/>
      <c r="J1055" s="4"/>
      <c r="K1055" s="4"/>
      <c r="L1055" s="4"/>
      <c r="M1055" s="4"/>
      <c r="N1055" s="4"/>
      <c r="O1055" s="5"/>
      <c r="P1055" s="4"/>
      <c r="Q1055" s="4"/>
      <c r="R1055" s="4"/>
      <c r="S1055" s="6"/>
      <c r="T1055" s="11"/>
      <c r="U1055" s="11"/>
    </row>
    <row r="1056" spans="2:21" s="2" customFormat="1" x14ac:dyDescent="0.2">
      <c r="B1056" s="11"/>
      <c r="C1056" s="11"/>
      <c r="D1056" s="11"/>
      <c r="E1056" s="11"/>
      <c r="F1056" s="11"/>
      <c r="H1056" s="4"/>
      <c r="I1056" s="4"/>
      <c r="J1056" s="4"/>
      <c r="K1056" s="4"/>
      <c r="L1056" s="4"/>
      <c r="M1056" s="4"/>
      <c r="N1056" s="4"/>
      <c r="O1056" s="5"/>
      <c r="P1056" s="4"/>
      <c r="Q1056" s="4"/>
      <c r="R1056" s="4"/>
      <c r="S1056" s="6"/>
      <c r="T1056" s="11"/>
      <c r="U1056" s="11"/>
    </row>
    <row r="1057" spans="2:21" s="2" customFormat="1" x14ac:dyDescent="0.2">
      <c r="B1057" s="11"/>
      <c r="C1057" s="11"/>
      <c r="D1057" s="11"/>
      <c r="E1057" s="11"/>
      <c r="F1057" s="11"/>
      <c r="H1057" s="4"/>
      <c r="I1057" s="4"/>
      <c r="J1057" s="4"/>
      <c r="K1057" s="4"/>
      <c r="L1057" s="4"/>
      <c r="M1057" s="4"/>
      <c r="N1057" s="4"/>
      <c r="O1057" s="5"/>
      <c r="P1057" s="4"/>
      <c r="Q1057" s="4"/>
      <c r="R1057" s="4"/>
      <c r="S1057" s="6"/>
      <c r="T1057" s="11"/>
      <c r="U1057" s="11"/>
    </row>
    <row r="1058" spans="2:21" s="2" customFormat="1" x14ac:dyDescent="0.2">
      <c r="B1058" s="11"/>
      <c r="C1058" s="11"/>
      <c r="D1058" s="11"/>
      <c r="E1058" s="11"/>
      <c r="F1058" s="11"/>
      <c r="H1058" s="4"/>
      <c r="I1058" s="4"/>
      <c r="J1058" s="4"/>
      <c r="K1058" s="4"/>
      <c r="L1058" s="4"/>
      <c r="M1058" s="4"/>
      <c r="N1058" s="4"/>
      <c r="O1058" s="5"/>
      <c r="P1058" s="4"/>
      <c r="Q1058" s="4"/>
      <c r="R1058" s="4"/>
      <c r="S1058" s="6"/>
      <c r="T1058" s="11"/>
      <c r="U1058" s="11"/>
    </row>
    <row r="1059" spans="2:21" s="2" customFormat="1" x14ac:dyDescent="0.2">
      <c r="B1059" s="11"/>
      <c r="C1059" s="11"/>
      <c r="D1059" s="11"/>
      <c r="E1059" s="11"/>
      <c r="F1059" s="11"/>
      <c r="H1059" s="4"/>
      <c r="I1059" s="4"/>
      <c r="J1059" s="4"/>
      <c r="K1059" s="4"/>
      <c r="L1059" s="4"/>
      <c r="M1059" s="4"/>
      <c r="N1059" s="4"/>
      <c r="O1059" s="5"/>
      <c r="P1059" s="4"/>
      <c r="Q1059" s="4"/>
      <c r="R1059" s="4"/>
      <c r="S1059" s="6"/>
      <c r="T1059" s="11"/>
      <c r="U1059" s="11"/>
    </row>
    <row r="1060" spans="2:21" s="2" customFormat="1" x14ac:dyDescent="0.2">
      <c r="B1060" s="11"/>
      <c r="C1060" s="11"/>
      <c r="D1060" s="11"/>
      <c r="E1060" s="11"/>
      <c r="F1060" s="11"/>
      <c r="H1060" s="4"/>
      <c r="I1060" s="4"/>
      <c r="J1060" s="4"/>
      <c r="K1060" s="4"/>
      <c r="L1060" s="4"/>
      <c r="M1060" s="4"/>
      <c r="N1060" s="4"/>
      <c r="O1060" s="5"/>
      <c r="P1060" s="4"/>
      <c r="Q1060" s="4"/>
      <c r="R1060" s="4"/>
      <c r="S1060" s="6"/>
      <c r="T1060" s="11"/>
      <c r="U1060" s="11"/>
    </row>
    <row r="1061" spans="2:21" s="2" customFormat="1" x14ac:dyDescent="0.2">
      <c r="B1061" s="11"/>
      <c r="C1061" s="11"/>
      <c r="D1061" s="11"/>
      <c r="E1061" s="11"/>
      <c r="F1061" s="11"/>
      <c r="H1061" s="4"/>
      <c r="I1061" s="4"/>
      <c r="J1061" s="4"/>
      <c r="K1061" s="4"/>
      <c r="L1061" s="4"/>
      <c r="M1061" s="4"/>
      <c r="N1061" s="4"/>
      <c r="O1061" s="5"/>
      <c r="P1061" s="4"/>
      <c r="Q1061" s="4"/>
      <c r="R1061" s="4"/>
      <c r="S1061" s="6"/>
      <c r="T1061" s="11"/>
      <c r="U1061" s="11"/>
    </row>
    <row r="1062" spans="2:21" s="2" customFormat="1" x14ac:dyDescent="0.2">
      <c r="B1062" s="11"/>
      <c r="C1062" s="11"/>
      <c r="D1062" s="11"/>
      <c r="E1062" s="11"/>
      <c r="F1062" s="11"/>
      <c r="H1062" s="4"/>
      <c r="I1062" s="4"/>
      <c r="J1062" s="4"/>
      <c r="K1062" s="4"/>
      <c r="L1062" s="4"/>
      <c r="M1062" s="4"/>
      <c r="N1062" s="4"/>
      <c r="O1062" s="5"/>
      <c r="P1062" s="4"/>
      <c r="Q1062" s="4"/>
      <c r="R1062" s="4"/>
      <c r="S1062" s="6"/>
      <c r="T1062" s="11"/>
      <c r="U1062" s="11"/>
    </row>
    <row r="1063" spans="2:21" s="2" customFormat="1" x14ac:dyDescent="0.2">
      <c r="B1063" s="11"/>
      <c r="C1063" s="11"/>
      <c r="D1063" s="11"/>
      <c r="E1063" s="11"/>
      <c r="F1063" s="11"/>
      <c r="H1063" s="4"/>
      <c r="I1063" s="4"/>
      <c r="J1063" s="4"/>
      <c r="K1063" s="4"/>
      <c r="L1063" s="4"/>
      <c r="M1063" s="4"/>
      <c r="N1063" s="4"/>
      <c r="O1063" s="5"/>
      <c r="P1063" s="4"/>
      <c r="Q1063" s="4"/>
      <c r="R1063" s="4"/>
      <c r="S1063" s="6"/>
      <c r="T1063" s="11"/>
      <c r="U1063" s="11"/>
    </row>
    <row r="1064" spans="2:21" s="2" customFormat="1" x14ac:dyDescent="0.2">
      <c r="B1064" s="11"/>
      <c r="C1064" s="11"/>
      <c r="D1064" s="11"/>
      <c r="E1064" s="11"/>
      <c r="F1064" s="11"/>
      <c r="H1064" s="4"/>
      <c r="I1064" s="4"/>
      <c r="J1064" s="4"/>
      <c r="K1064" s="4"/>
      <c r="L1064" s="4"/>
      <c r="M1064" s="4"/>
      <c r="N1064" s="4"/>
      <c r="O1064" s="5"/>
      <c r="P1064" s="4"/>
      <c r="Q1064" s="4"/>
      <c r="R1064" s="4"/>
      <c r="S1064" s="6"/>
      <c r="T1064" s="11"/>
      <c r="U1064" s="11"/>
    </row>
    <row r="1065" spans="2:21" s="2" customFormat="1" x14ac:dyDescent="0.2">
      <c r="B1065" s="11"/>
      <c r="C1065" s="11"/>
      <c r="D1065" s="11"/>
      <c r="E1065" s="11"/>
      <c r="F1065" s="11"/>
      <c r="H1065" s="4"/>
      <c r="I1065" s="4"/>
      <c r="J1065" s="4"/>
      <c r="K1065" s="4"/>
      <c r="L1065" s="4"/>
      <c r="M1065" s="4"/>
      <c r="N1065" s="4"/>
      <c r="O1065" s="5"/>
      <c r="P1065" s="4"/>
      <c r="Q1065" s="4"/>
      <c r="R1065" s="4"/>
      <c r="S1065" s="6"/>
      <c r="T1065" s="11"/>
      <c r="U1065" s="11"/>
    </row>
    <row r="1066" spans="2:21" s="2" customFormat="1" x14ac:dyDescent="0.2">
      <c r="B1066" s="11"/>
      <c r="C1066" s="11"/>
      <c r="D1066" s="11"/>
      <c r="E1066" s="11"/>
      <c r="F1066" s="11"/>
      <c r="H1066" s="4"/>
      <c r="I1066" s="4"/>
      <c r="J1066" s="4"/>
      <c r="K1066" s="4"/>
      <c r="L1066" s="4"/>
      <c r="M1066" s="4"/>
      <c r="N1066" s="4"/>
      <c r="O1066" s="5"/>
      <c r="P1066" s="4"/>
      <c r="Q1066" s="4"/>
      <c r="R1066" s="4"/>
      <c r="S1066" s="6"/>
      <c r="T1066" s="11"/>
      <c r="U1066" s="11"/>
    </row>
    <row r="1067" spans="2:21" s="2" customFormat="1" x14ac:dyDescent="0.2">
      <c r="B1067" s="11"/>
      <c r="C1067" s="11"/>
      <c r="D1067" s="11"/>
      <c r="E1067" s="11"/>
      <c r="F1067" s="11"/>
      <c r="H1067" s="4"/>
      <c r="I1067" s="4"/>
      <c r="J1067" s="4"/>
      <c r="K1067" s="4"/>
      <c r="L1067" s="4"/>
      <c r="M1067" s="4"/>
      <c r="N1067" s="4"/>
      <c r="O1067" s="5"/>
      <c r="P1067" s="4"/>
      <c r="Q1067" s="4"/>
      <c r="R1067" s="4"/>
      <c r="S1067" s="6"/>
      <c r="T1067" s="11"/>
      <c r="U1067" s="11"/>
    </row>
    <row r="1068" spans="2:21" s="2" customFormat="1" x14ac:dyDescent="0.2">
      <c r="B1068" s="11"/>
      <c r="C1068" s="11"/>
      <c r="D1068" s="11"/>
      <c r="E1068" s="11"/>
      <c r="F1068" s="11"/>
      <c r="H1068" s="4"/>
      <c r="I1068" s="4"/>
      <c r="J1068" s="4"/>
      <c r="K1068" s="4"/>
      <c r="L1068" s="4"/>
      <c r="M1068" s="4"/>
      <c r="N1068" s="4"/>
      <c r="O1068" s="5"/>
      <c r="P1068" s="4"/>
      <c r="Q1068" s="4"/>
      <c r="R1068" s="4"/>
      <c r="S1068" s="6"/>
      <c r="T1068" s="11"/>
      <c r="U1068" s="11"/>
    </row>
    <row r="1069" spans="2:21" s="2" customFormat="1" x14ac:dyDescent="0.2">
      <c r="B1069" s="11"/>
      <c r="C1069" s="11"/>
      <c r="D1069" s="11"/>
      <c r="E1069" s="11"/>
      <c r="F1069" s="11"/>
      <c r="H1069" s="4"/>
      <c r="I1069" s="4"/>
      <c r="J1069" s="4"/>
      <c r="K1069" s="4"/>
      <c r="L1069" s="4"/>
      <c r="M1069" s="4"/>
      <c r="N1069" s="4"/>
      <c r="O1069" s="5"/>
      <c r="P1069" s="4"/>
      <c r="Q1069" s="4"/>
      <c r="R1069" s="4"/>
      <c r="S1069" s="6"/>
      <c r="T1069" s="11"/>
      <c r="U1069" s="11"/>
    </row>
    <row r="1070" spans="2:21" s="2" customFormat="1" x14ac:dyDescent="0.2">
      <c r="B1070" s="11"/>
      <c r="C1070" s="11"/>
      <c r="D1070" s="11"/>
      <c r="E1070" s="11"/>
      <c r="F1070" s="11"/>
      <c r="H1070" s="4"/>
      <c r="I1070" s="4"/>
      <c r="J1070" s="4"/>
      <c r="K1070" s="4"/>
      <c r="L1070" s="4"/>
      <c r="M1070" s="4"/>
      <c r="N1070" s="4"/>
      <c r="O1070" s="5"/>
      <c r="P1070" s="4"/>
      <c r="Q1070" s="4"/>
      <c r="R1070" s="4"/>
      <c r="S1070" s="6"/>
      <c r="T1070" s="11"/>
      <c r="U1070" s="11"/>
    </row>
    <row r="1071" spans="2:21" s="2" customFormat="1" x14ac:dyDescent="0.2">
      <c r="B1071" s="11"/>
      <c r="C1071" s="11"/>
      <c r="D1071" s="11"/>
      <c r="E1071" s="11"/>
      <c r="F1071" s="11"/>
      <c r="H1071" s="4"/>
      <c r="I1071" s="4"/>
      <c r="J1071" s="4"/>
      <c r="K1071" s="4"/>
      <c r="L1071" s="4"/>
      <c r="M1071" s="4"/>
      <c r="N1071" s="4"/>
      <c r="O1071" s="5"/>
      <c r="P1071" s="4"/>
      <c r="Q1071" s="4"/>
      <c r="R1071" s="4"/>
      <c r="S1071" s="6"/>
      <c r="T1071" s="11"/>
      <c r="U1071" s="11"/>
    </row>
    <row r="1072" spans="2:21" s="2" customFormat="1" x14ac:dyDescent="0.2">
      <c r="B1072" s="11"/>
      <c r="C1072" s="11"/>
      <c r="D1072" s="11"/>
      <c r="E1072" s="11"/>
      <c r="F1072" s="11"/>
      <c r="H1072" s="4"/>
      <c r="I1072" s="4"/>
      <c r="J1072" s="4"/>
      <c r="K1072" s="4"/>
      <c r="L1072" s="4"/>
      <c r="M1072" s="4"/>
      <c r="N1072" s="4"/>
      <c r="O1072" s="5"/>
      <c r="P1072" s="4"/>
      <c r="Q1072" s="4"/>
      <c r="R1072" s="4"/>
      <c r="S1072" s="6"/>
      <c r="T1072" s="11"/>
      <c r="U1072" s="11"/>
    </row>
    <row r="1073" spans="2:21" s="2" customFormat="1" x14ac:dyDescent="0.2">
      <c r="B1073" s="11"/>
      <c r="C1073" s="11"/>
      <c r="D1073" s="11"/>
      <c r="E1073" s="11"/>
      <c r="F1073" s="11"/>
      <c r="H1073" s="4"/>
      <c r="I1073" s="4"/>
      <c r="J1073" s="4"/>
      <c r="K1073" s="4"/>
      <c r="L1073" s="4"/>
      <c r="M1073" s="4"/>
      <c r="N1073" s="4"/>
      <c r="O1073" s="5"/>
      <c r="P1073" s="4"/>
      <c r="Q1073" s="4"/>
      <c r="R1073" s="4"/>
      <c r="S1073" s="6"/>
      <c r="T1073" s="11"/>
      <c r="U1073" s="11"/>
    </row>
    <row r="1074" spans="2:21" s="2" customFormat="1" x14ac:dyDescent="0.2">
      <c r="B1074" s="11"/>
      <c r="C1074" s="11"/>
      <c r="D1074" s="11"/>
      <c r="E1074" s="11"/>
      <c r="F1074" s="11"/>
      <c r="H1074" s="4"/>
      <c r="I1074" s="4"/>
      <c r="J1074" s="4"/>
      <c r="K1074" s="4"/>
      <c r="L1074" s="4"/>
      <c r="M1074" s="4"/>
      <c r="N1074" s="4"/>
      <c r="O1074" s="5"/>
      <c r="P1074" s="4"/>
      <c r="Q1074" s="4"/>
      <c r="R1074" s="4"/>
      <c r="S1074" s="6"/>
      <c r="T1074" s="11"/>
      <c r="U1074" s="11"/>
    </row>
    <row r="1075" spans="2:21" s="2" customFormat="1" x14ac:dyDescent="0.2">
      <c r="B1075" s="11"/>
      <c r="C1075" s="11"/>
      <c r="D1075" s="11"/>
      <c r="E1075" s="11"/>
      <c r="F1075" s="11"/>
      <c r="H1075" s="4"/>
      <c r="I1075" s="4"/>
      <c r="J1075" s="4"/>
      <c r="K1075" s="4"/>
      <c r="L1075" s="4"/>
      <c r="M1075" s="4"/>
      <c r="N1075" s="4"/>
      <c r="O1075" s="5"/>
      <c r="P1075" s="4"/>
      <c r="Q1075" s="4"/>
      <c r="R1075" s="4"/>
      <c r="S1075" s="6"/>
      <c r="T1075" s="11"/>
      <c r="U1075" s="11"/>
    </row>
    <row r="1076" spans="2:21" s="2" customFormat="1" x14ac:dyDescent="0.2">
      <c r="B1076" s="11"/>
      <c r="C1076" s="11"/>
      <c r="D1076" s="11"/>
      <c r="E1076" s="11"/>
      <c r="F1076" s="11"/>
      <c r="H1076" s="4"/>
      <c r="I1076" s="4"/>
      <c r="J1076" s="4"/>
      <c r="K1076" s="4"/>
      <c r="L1076" s="4"/>
      <c r="M1076" s="4"/>
      <c r="N1076" s="4"/>
      <c r="O1076" s="5"/>
      <c r="P1076" s="4"/>
      <c r="Q1076" s="4"/>
      <c r="R1076" s="4"/>
      <c r="S1076" s="6"/>
      <c r="T1076" s="11"/>
      <c r="U1076" s="11"/>
    </row>
    <row r="1077" spans="2:21" s="2" customFormat="1" x14ac:dyDescent="0.2">
      <c r="B1077" s="11"/>
      <c r="C1077" s="11"/>
      <c r="D1077" s="11"/>
      <c r="E1077" s="11"/>
      <c r="F1077" s="11"/>
      <c r="H1077" s="4"/>
      <c r="I1077" s="4"/>
      <c r="J1077" s="4"/>
      <c r="K1077" s="4"/>
      <c r="L1077" s="4"/>
      <c r="M1077" s="4"/>
      <c r="N1077" s="4"/>
      <c r="O1077" s="5"/>
      <c r="P1077" s="4"/>
      <c r="Q1077" s="4"/>
      <c r="R1077" s="4"/>
      <c r="S1077" s="6"/>
      <c r="T1077" s="11"/>
      <c r="U1077" s="11"/>
    </row>
    <row r="1078" spans="2:21" s="2" customFormat="1" x14ac:dyDescent="0.2">
      <c r="B1078" s="11"/>
      <c r="C1078" s="11"/>
      <c r="D1078" s="11"/>
      <c r="E1078" s="11"/>
      <c r="F1078" s="11"/>
      <c r="H1078" s="4"/>
      <c r="I1078" s="4"/>
      <c r="J1078" s="4"/>
      <c r="K1078" s="4"/>
      <c r="L1078" s="4"/>
      <c r="M1078" s="4"/>
      <c r="N1078" s="4"/>
      <c r="O1078" s="5"/>
      <c r="P1078" s="4"/>
      <c r="Q1078" s="4"/>
      <c r="R1078" s="4"/>
      <c r="S1078" s="6"/>
      <c r="T1078" s="11"/>
      <c r="U1078" s="11"/>
    </row>
    <row r="1079" spans="2:21" s="2" customFormat="1" x14ac:dyDescent="0.2">
      <c r="B1079" s="11"/>
      <c r="C1079" s="11"/>
      <c r="D1079" s="11"/>
      <c r="E1079" s="11"/>
      <c r="F1079" s="11"/>
      <c r="H1079" s="4"/>
      <c r="I1079" s="4"/>
      <c r="J1079" s="4"/>
      <c r="K1079" s="4"/>
      <c r="L1079" s="4"/>
      <c r="M1079" s="4"/>
      <c r="N1079" s="4"/>
      <c r="O1079" s="5"/>
      <c r="P1079" s="4"/>
      <c r="Q1079" s="4"/>
      <c r="R1079" s="4"/>
      <c r="S1079" s="6"/>
      <c r="T1079" s="11"/>
      <c r="U1079" s="11"/>
    </row>
    <row r="1080" spans="2:21" s="2" customFormat="1" x14ac:dyDescent="0.2">
      <c r="B1080" s="11"/>
      <c r="C1080" s="11"/>
      <c r="D1080" s="11"/>
      <c r="E1080" s="11"/>
      <c r="F1080" s="11"/>
      <c r="H1080" s="4"/>
      <c r="I1080" s="4"/>
      <c r="J1080" s="4"/>
      <c r="K1080" s="4"/>
      <c r="L1080" s="4"/>
      <c r="M1080" s="4"/>
      <c r="N1080" s="4"/>
      <c r="O1080" s="5"/>
      <c r="P1080" s="4"/>
      <c r="Q1080" s="4"/>
      <c r="R1080" s="4"/>
      <c r="S1080" s="6"/>
      <c r="T1080" s="11"/>
      <c r="U1080" s="11"/>
    </row>
    <row r="1081" spans="2:21" s="2" customFormat="1" x14ac:dyDescent="0.2">
      <c r="B1081" s="11"/>
      <c r="C1081" s="11"/>
      <c r="D1081" s="11"/>
      <c r="E1081" s="11"/>
      <c r="F1081" s="11"/>
      <c r="H1081" s="4"/>
      <c r="I1081" s="4"/>
      <c r="J1081" s="4"/>
      <c r="K1081" s="4"/>
      <c r="L1081" s="4"/>
      <c r="M1081" s="4"/>
      <c r="N1081" s="4"/>
      <c r="O1081" s="5"/>
      <c r="P1081" s="4"/>
      <c r="Q1081" s="4"/>
      <c r="R1081" s="4"/>
      <c r="S1081" s="6"/>
      <c r="T1081" s="11"/>
      <c r="U1081" s="11"/>
    </row>
    <row r="1082" spans="2:21" s="2" customFormat="1" x14ac:dyDescent="0.2">
      <c r="B1082" s="11"/>
      <c r="C1082" s="11"/>
      <c r="D1082" s="11"/>
      <c r="E1082" s="11"/>
      <c r="F1082" s="11"/>
      <c r="H1082" s="4"/>
      <c r="I1082" s="4"/>
      <c r="J1082" s="4"/>
      <c r="K1082" s="4"/>
      <c r="L1082" s="4"/>
      <c r="M1082" s="4"/>
      <c r="N1082" s="4"/>
      <c r="O1082" s="5"/>
      <c r="P1082" s="4"/>
      <c r="Q1082" s="4"/>
      <c r="R1082" s="4"/>
      <c r="S1082" s="6"/>
      <c r="T1082" s="11"/>
      <c r="U1082" s="11"/>
    </row>
    <row r="1083" spans="2:21" s="2" customFormat="1" x14ac:dyDescent="0.2">
      <c r="B1083" s="11"/>
      <c r="C1083" s="11"/>
      <c r="D1083" s="11"/>
      <c r="E1083" s="11"/>
      <c r="F1083" s="11"/>
      <c r="H1083" s="4"/>
      <c r="I1083" s="4"/>
      <c r="J1083" s="4"/>
      <c r="K1083" s="4"/>
      <c r="L1083" s="4"/>
      <c r="M1083" s="4"/>
      <c r="N1083" s="4"/>
      <c r="O1083" s="5"/>
      <c r="P1083" s="4"/>
      <c r="Q1083" s="4"/>
      <c r="R1083" s="4"/>
      <c r="S1083" s="6"/>
      <c r="T1083" s="11"/>
      <c r="U1083" s="11"/>
    </row>
    <row r="1084" spans="2:21" s="2" customFormat="1" x14ac:dyDescent="0.2">
      <c r="B1084" s="11"/>
      <c r="C1084" s="11"/>
      <c r="D1084" s="11"/>
      <c r="E1084" s="11"/>
      <c r="F1084" s="11"/>
      <c r="H1084" s="4"/>
      <c r="I1084" s="4"/>
      <c r="J1084" s="4"/>
      <c r="K1084" s="4"/>
      <c r="L1084" s="4"/>
      <c r="M1084" s="4"/>
      <c r="N1084" s="4"/>
      <c r="O1084" s="5"/>
      <c r="P1084" s="4"/>
      <c r="Q1084" s="4"/>
      <c r="R1084" s="4"/>
      <c r="S1084" s="6"/>
      <c r="T1084" s="11"/>
      <c r="U1084" s="11"/>
    </row>
  </sheetData>
  <autoFilter ref="A7:AC48"/>
  <mergeCells count="24">
    <mergeCell ref="B35:B37"/>
    <mergeCell ref="W6:W7"/>
    <mergeCell ref="B8:B9"/>
    <mergeCell ref="B10:B11"/>
    <mergeCell ref="B14:B15"/>
    <mergeCell ref="B16:B17"/>
    <mergeCell ref="B18:B21"/>
    <mergeCell ref="O6:S6"/>
    <mergeCell ref="D6:D7"/>
    <mergeCell ref="U6:U7"/>
    <mergeCell ref="V6:V7"/>
    <mergeCell ref="B27:B29"/>
    <mergeCell ref="G6:H6"/>
    <mergeCell ref="I6:J6"/>
    <mergeCell ref="K6:L6"/>
    <mergeCell ref="M6:N6"/>
    <mergeCell ref="T6:T7"/>
    <mergeCell ref="A1:U1"/>
    <mergeCell ref="A5:T5"/>
    <mergeCell ref="A6:A7"/>
    <mergeCell ref="B6:B7"/>
    <mergeCell ref="C6:C7"/>
    <mergeCell ref="E6:E7"/>
    <mergeCell ref="F6:F7"/>
  </mergeCells>
  <conditionalFormatting sqref="S8:S43">
    <cfRule type="cellIs" dxfId="5" priority="4" operator="greaterThanOrEqual">
      <formula>0.8</formula>
    </cfRule>
    <cfRule type="cellIs" dxfId="4" priority="5" operator="between">
      <formula>0.79</formula>
      <formula>0.66</formula>
    </cfRule>
    <cfRule type="cellIs" dxfId="3" priority="6" operator="lessThanOrEqual">
      <formula>0.65</formula>
    </cfRule>
  </conditionalFormatting>
  <pageMargins left="0.7" right="0.7" top="0.75" bottom="0.75" header="0.3" footer="0.3"/>
  <pageSetup paperSize="9" scale="16" orientation="portrait" r:id="rId1"/>
  <rowBreaks count="2" manualBreakCount="2">
    <brk id="11" max="16383" man="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opLeftCell="A11" zoomScale="80" zoomScaleNormal="80" workbookViewId="0">
      <selection activeCell="O34" sqref="O34"/>
    </sheetView>
  </sheetViews>
  <sheetFormatPr baseColWidth="10" defaultRowHeight="12.75" x14ac:dyDescent="0.2"/>
  <cols>
    <col min="1" max="1" width="46" style="332" customWidth="1"/>
    <col min="2" max="2" width="12" style="332" customWidth="1"/>
    <col min="3" max="3" width="15.5703125" style="332" customWidth="1"/>
    <col min="4" max="4" width="14.5703125" style="332" customWidth="1"/>
    <col min="5" max="5" width="12.42578125" style="332" customWidth="1"/>
    <col min="6" max="6" width="6.28515625" style="332" customWidth="1"/>
    <col min="7" max="7" width="6.140625" style="332" customWidth="1"/>
    <col min="8" max="8" width="6.5703125" style="332" customWidth="1"/>
    <col min="9" max="9" width="8.28515625" style="332" customWidth="1"/>
    <col min="10" max="10" width="6.140625" style="332" customWidth="1"/>
    <col min="11" max="11" width="6.42578125" style="332" customWidth="1"/>
    <col min="12" max="13" width="6.28515625" style="332" customWidth="1"/>
    <col min="14" max="14" width="7.7109375" style="332" customWidth="1"/>
    <col min="15" max="15" width="6.28515625" style="332" customWidth="1"/>
    <col min="16" max="16" width="6.5703125" style="332" customWidth="1"/>
    <col min="17" max="17" width="7.5703125" style="332" customWidth="1"/>
    <col min="18" max="18" width="12.28515625" style="332" bestFit="1" customWidth="1"/>
    <col min="19" max="19" width="17.28515625" style="332" customWidth="1"/>
    <col min="20" max="20" width="73.7109375" style="332" customWidth="1"/>
    <col min="21" max="21" width="61" style="332" customWidth="1"/>
    <col min="22" max="22" width="53.28515625" style="332" customWidth="1"/>
    <col min="23" max="23" width="55.7109375" style="332" customWidth="1"/>
    <col min="24" max="16384" width="11.42578125" style="332"/>
  </cols>
  <sheetData>
    <row r="1" spans="1:23" s="330" customFormat="1" x14ac:dyDescent="0.2">
      <c r="A1" s="643"/>
      <c r="B1" s="645" t="s">
        <v>483</v>
      </c>
      <c r="C1" s="646"/>
      <c r="D1" s="646"/>
      <c r="E1" s="646"/>
      <c r="F1" s="646"/>
      <c r="G1" s="646"/>
      <c r="H1" s="646"/>
      <c r="I1" s="646"/>
      <c r="J1" s="646"/>
      <c r="K1" s="646"/>
      <c r="L1" s="646"/>
      <c r="M1" s="646"/>
      <c r="N1" s="646"/>
      <c r="O1" s="646"/>
      <c r="P1" s="646"/>
      <c r="Q1" s="646"/>
      <c r="R1" s="646"/>
      <c r="S1" s="646"/>
      <c r="T1" s="646"/>
      <c r="U1" s="647"/>
      <c r="V1" s="651" t="s">
        <v>484</v>
      </c>
      <c r="W1" s="652"/>
    </row>
    <row r="2" spans="1:23" s="330" customFormat="1" x14ac:dyDescent="0.2">
      <c r="A2" s="644"/>
      <c r="B2" s="645"/>
      <c r="C2" s="646"/>
      <c r="D2" s="646"/>
      <c r="E2" s="646"/>
      <c r="F2" s="646"/>
      <c r="G2" s="646"/>
      <c r="H2" s="646"/>
      <c r="I2" s="646"/>
      <c r="J2" s="646"/>
      <c r="K2" s="646"/>
      <c r="L2" s="646"/>
      <c r="M2" s="646"/>
      <c r="N2" s="646"/>
      <c r="O2" s="646"/>
      <c r="P2" s="646"/>
      <c r="Q2" s="646"/>
      <c r="R2" s="646"/>
      <c r="S2" s="646"/>
      <c r="T2" s="646"/>
      <c r="U2" s="647"/>
      <c r="V2" s="653"/>
      <c r="W2" s="654"/>
    </row>
    <row r="3" spans="1:23" s="330" customFormat="1" x14ac:dyDescent="0.2">
      <c r="A3" s="644"/>
      <c r="B3" s="645"/>
      <c r="C3" s="646"/>
      <c r="D3" s="646"/>
      <c r="E3" s="646"/>
      <c r="F3" s="646"/>
      <c r="G3" s="646"/>
      <c r="H3" s="646"/>
      <c r="I3" s="646"/>
      <c r="J3" s="646"/>
      <c r="K3" s="646"/>
      <c r="L3" s="646"/>
      <c r="M3" s="646"/>
      <c r="N3" s="646"/>
      <c r="O3" s="646"/>
      <c r="P3" s="646"/>
      <c r="Q3" s="646"/>
      <c r="R3" s="646"/>
      <c r="S3" s="646"/>
      <c r="T3" s="646"/>
      <c r="U3" s="647"/>
      <c r="V3" s="651" t="s">
        <v>485</v>
      </c>
      <c r="W3" s="652"/>
    </row>
    <row r="4" spans="1:23" s="330" customFormat="1" x14ac:dyDescent="0.2">
      <c r="A4" s="644"/>
      <c r="B4" s="645"/>
      <c r="C4" s="646"/>
      <c r="D4" s="646"/>
      <c r="E4" s="646"/>
      <c r="F4" s="646"/>
      <c r="G4" s="646"/>
      <c r="H4" s="646"/>
      <c r="I4" s="646"/>
      <c r="J4" s="646"/>
      <c r="K4" s="646"/>
      <c r="L4" s="646"/>
      <c r="M4" s="646"/>
      <c r="N4" s="646"/>
      <c r="O4" s="646"/>
      <c r="P4" s="646"/>
      <c r="Q4" s="646"/>
      <c r="R4" s="646"/>
      <c r="S4" s="646"/>
      <c r="T4" s="646"/>
      <c r="U4" s="647"/>
      <c r="V4" s="653"/>
      <c r="W4" s="654"/>
    </row>
    <row r="5" spans="1:23" s="330" customFormat="1" ht="15.75" x14ac:dyDescent="0.2">
      <c r="A5" s="644"/>
      <c r="B5" s="648"/>
      <c r="C5" s="649"/>
      <c r="D5" s="649"/>
      <c r="E5" s="649"/>
      <c r="F5" s="649"/>
      <c r="G5" s="649"/>
      <c r="H5" s="649"/>
      <c r="I5" s="649"/>
      <c r="J5" s="649"/>
      <c r="K5" s="649"/>
      <c r="L5" s="649"/>
      <c r="M5" s="649"/>
      <c r="N5" s="649"/>
      <c r="O5" s="649"/>
      <c r="P5" s="649"/>
      <c r="Q5" s="649"/>
      <c r="R5" s="649"/>
      <c r="S5" s="649"/>
      <c r="T5" s="649"/>
      <c r="U5" s="650"/>
      <c r="V5" s="655" t="s">
        <v>486</v>
      </c>
      <c r="W5" s="656"/>
    </row>
    <row r="6" spans="1:23" ht="25.5" x14ac:dyDescent="0.2">
      <c r="A6" s="331" t="s">
        <v>487</v>
      </c>
      <c r="B6" s="331" t="s">
        <v>488</v>
      </c>
      <c r="C6" s="331" t="s">
        <v>489</v>
      </c>
      <c r="D6" s="331" t="s">
        <v>490</v>
      </c>
      <c r="E6" s="331" t="s">
        <v>491</v>
      </c>
      <c r="F6" s="331" t="s">
        <v>492</v>
      </c>
      <c r="G6" s="331" t="s">
        <v>493</v>
      </c>
      <c r="H6" s="331" t="s">
        <v>494</v>
      </c>
      <c r="I6" s="331" t="s">
        <v>495</v>
      </c>
      <c r="J6" s="331" t="s">
        <v>496</v>
      </c>
      <c r="K6" s="331" t="s">
        <v>497</v>
      </c>
      <c r="L6" s="331" t="s">
        <v>498</v>
      </c>
      <c r="M6" s="331" t="s">
        <v>499</v>
      </c>
      <c r="N6" s="331" t="s">
        <v>500</v>
      </c>
      <c r="O6" s="331" t="s">
        <v>501</v>
      </c>
      <c r="P6" s="331" t="s">
        <v>502</v>
      </c>
      <c r="Q6" s="331" t="s">
        <v>503</v>
      </c>
      <c r="R6" s="331" t="s">
        <v>504</v>
      </c>
      <c r="S6" s="331" t="s">
        <v>505</v>
      </c>
      <c r="T6" s="331" t="s">
        <v>506</v>
      </c>
      <c r="U6" s="331" t="s">
        <v>507</v>
      </c>
      <c r="V6" s="331" t="s">
        <v>508</v>
      </c>
      <c r="W6" s="331" t="s">
        <v>509</v>
      </c>
    </row>
    <row r="7" spans="1:23" ht="51" x14ac:dyDescent="0.2">
      <c r="A7" s="333" t="s">
        <v>136</v>
      </c>
      <c r="B7" s="334" t="s">
        <v>292</v>
      </c>
      <c r="C7" s="335" t="s">
        <v>107</v>
      </c>
      <c r="D7" s="335" t="s">
        <v>216</v>
      </c>
      <c r="E7" s="336">
        <v>1</v>
      </c>
      <c r="F7" s="335"/>
      <c r="G7" s="335"/>
      <c r="H7" s="335"/>
      <c r="I7" s="335"/>
      <c r="J7" s="335"/>
      <c r="K7" s="337">
        <v>0.65</v>
      </c>
      <c r="L7" s="335"/>
      <c r="M7" s="335"/>
      <c r="N7" s="335"/>
      <c r="O7" s="335"/>
      <c r="P7" s="335"/>
      <c r="Q7" s="335"/>
      <c r="R7" s="336">
        <f>SUM(F7:Q7)/E7</f>
        <v>0.65</v>
      </c>
      <c r="S7" s="335"/>
      <c r="T7" s="334" t="s">
        <v>510</v>
      </c>
      <c r="U7" s="338" t="s">
        <v>511</v>
      </c>
      <c r="V7" s="335"/>
      <c r="W7" s="335"/>
    </row>
    <row r="8" spans="1:23" ht="191.25" x14ac:dyDescent="0.2">
      <c r="A8" s="338" t="s">
        <v>138</v>
      </c>
      <c r="B8" s="334" t="s">
        <v>306</v>
      </c>
      <c r="C8" s="335" t="s">
        <v>106</v>
      </c>
      <c r="D8" s="335" t="s">
        <v>223</v>
      </c>
      <c r="E8" s="336">
        <v>1</v>
      </c>
      <c r="F8" s="336"/>
      <c r="G8" s="336"/>
      <c r="H8" s="337">
        <v>0.89</v>
      </c>
      <c r="I8" s="336"/>
      <c r="J8" s="336"/>
      <c r="K8" s="336">
        <v>0.95</v>
      </c>
      <c r="L8" s="336"/>
      <c r="M8" s="336"/>
      <c r="N8" s="336"/>
      <c r="O8" s="336"/>
      <c r="P8" s="336"/>
      <c r="Q8" s="336"/>
      <c r="R8" s="336">
        <f>AVERAGE(F8:Q8)</f>
        <v>0.91999999999999993</v>
      </c>
      <c r="S8" s="335"/>
      <c r="T8" s="339" t="s">
        <v>512</v>
      </c>
      <c r="U8" s="339" t="s">
        <v>513</v>
      </c>
      <c r="V8" s="335"/>
      <c r="W8" s="340"/>
    </row>
    <row r="9" spans="1:23" ht="89.25" x14ac:dyDescent="0.2">
      <c r="A9" s="338" t="s">
        <v>135</v>
      </c>
      <c r="B9" s="334" t="s">
        <v>280</v>
      </c>
      <c r="C9" s="335" t="s">
        <v>107</v>
      </c>
      <c r="D9" s="335" t="s">
        <v>223</v>
      </c>
      <c r="E9" s="336">
        <v>1</v>
      </c>
      <c r="F9" s="336"/>
      <c r="G9" s="336"/>
      <c r="H9" s="336">
        <v>0.49</v>
      </c>
      <c r="I9" s="336"/>
      <c r="J9" s="336"/>
      <c r="K9" s="336">
        <v>0.65</v>
      </c>
      <c r="L9" s="336"/>
      <c r="M9" s="336"/>
      <c r="N9" s="336"/>
      <c r="O9" s="336"/>
      <c r="P9" s="336"/>
      <c r="Q9" s="336"/>
      <c r="R9" s="336">
        <f>K9</f>
        <v>0.65</v>
      </c>
      <c r="S9" s="335"/>
      <c r="T9" s="338" t="s">
        <v>514</v>
      </c>
      <c r="U9" s="338" t="s">
        <v>515</v>
      </c>
      <c r="V9" s="341"/>
      <c r="W9" s="341"/>
    </row>
    <row r="10" spans="1:23" ht="165.75" x14ac:dyDescent="0.2">
      <c r="A10" s="338" t="s">
        <v>133</v>
      </c>
      <c r="B10" s="334" t="s">
        <v>284</v>
      </c>
      <c r="C10" s="334" t="s">
        <v>107</v>
      </c>
      <c r="D10" s="335" t="s">
        <v>265</v>
      </c>
      <c r="E10" s="336">
        <v>0.9</v>
      </c>
      <c r="F10" s="336">
        <v>0.98</v>
      </c>
      <c r="G10" s="336">
        <v>0.98</v>
      </c>
      <c r="H10" s="336">
        <v>0.91</v>
      </c>
      <c r="I10" s="336">
        <v>0.99</v>
      </c>
      <c r="J10" s="336">
        <v>0.99</v>
      </c>
      <c r="K10" s="336">
        <v>0.99</v>
      </c>
      <c r="L10" s="335"/>
      <c r="M10" s="335"/>
      <c r="N10" s="335"/>
      <c r="O10" s="335"/>
      <c r="P10" s="335"/>
      <c r="Q10" s="335"/>
      <c r="R10" s="336">
        <f>AVERAGE(F10:K10)</f>
        <v>0.97333333333333349</v>
      </c>
      <c r="S10" s="335"/>
      <c r="T10" s="338" t="s">
        <v>516</v>
      </c>
      <c r="U10" s="333" t="s">
        <v>517</v>
      </c>
      <c r="V10" s="335"/>
      <c r="W10" s="335"/>
    </row>
    <row r="11" spans="1:23" ht="216" x14ac:dyDescent="0.2">
      <c r="A11" s="338" t="s">
        <v>134</v>
      </c>
      <c r="B11" s="334" t="s">
        <v>284</v>
      </c>
      <c r="C11" s="334" t="s">
        <v>107</v>
      </c>
      <c r="D11" s="334" t="s">
        <v>216</v>
      </c>
      <c r="E11" s="336">
        <v>1</v>
      </c>
      <c r="F11" s="335"/>
      <c r="G11" s="335"/>
      <c r="H11" s="335"/>
      <c r="I11" s="335"/>
      <c r="J11" s="335"/>
      <c r="K11" s="336">
        <v>0.57999999999999996</v>
      </c>
      <c r="L11" s="335"/>
      <c r="M11" s="335"/>
      <c r="N11" s="335"/>
      <c r="O11" s="335"/>
      <c r="P11" s="335"/>
      <c r="Q11" s="335"/>
      <c r="R11" s="336">
        <f>SUM(F11:Q11)/E11</f>
        <v>0.57999999999999996</v>
      </c>
      <c r="S11" s="335"/>
      <c r="T11" s="334" t="s">
        <v>510</v>
      </c>
      <c r="U11" s="340" t="s">
        <v>518</v>
      </c>
      <c r="V11" s="335"/>
      <c r="W11" s="335"/>
    </row>
    <row r="12" spans="1:23" x14ac:dyDescent="0.2">
      <c r="A12" s="342"/>
      <c r="B12" s="335"/>
      <c r="C12" s="335"/>
      <c r="D12" s="335"/>
      <c r="E12" s="335"/>
      <c r="F12" s="335"/>
      <c r="G12" s="335"/>
      <c r="H12" s="335"/>
      <c r="I12" s="335"/>
      <c r="J12" s="335"/>
      <c r="K12" s="335"/>
      <c r="L12" s="335"/>
      <c r="M12" s="335"/>
      <c r="N12" s="335"/>
      <c r="O12" s="335"/>
      <c r="P12" s="335"/>
      <c r="Q12" s="335"/>
      <c r="R12" s="336"/>
      <c r="S12" s="335"/>
      <c r="T12" s="335"/>
      <c r="U12" s="335"/>
      <c r="V12" s="335"/>
      <c r="W12" s="335"/>
    </row>
  </sheetData>
  <mergeCells count="5">
    <mergeCell ref="A1:A5"/>
    <mergeCell ref="B1:U5"/>
    <mergeCell ref="V1:W2"/>
    <mergeCell ref="V3:W4"/>
    <mergeCell ref="V5:W5"/>
  </mergeCells>
  <conditionalFormatting sqref="R7:R12">
    <cfRule type="cellIs" dxfId="2" priority="1" stopIfTrue="1" operator="lessThan">
      <formula>#REF!</formula>
    </cfRule>
    <cfRule type="cellIs" dxfId="1" priority="2" stopIfTrue="1" operator="between">
      <formula>#REF!</formula>
      <formula>#REF!</formula>
    </cfRule>
    <cfRule type="cellIs" dxfId="0" priority="3" stopIfTrue="1" operator="between">
      <formula>#REF!</formula>
      <formula>#REF!</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150" zoomScaleNormal="150" workbookViewId="0">
      <selection activeCell="O34" sqref="O34"/>
    </sheetView>
  </sheetViews>
  <sheetFormatPr baseColWidth="10" defaultColWidth="11.5703125" defaultRowHeight="15" x14ac:dyDescent="0.25"/>
  <cols>
    <col min="1" max="2" width="16.7109375" style="351" customWidth="1"/>
    <col min="3" max="3" width="22.5703125" style="351" customWidth="1"/>
    <col min="4" max="4" width="16.7109375" style="351" customWidth="1"/>
    <col min="5" max="16384" width="11.5703125" style="351"/>
  </cols>
  <sheetData>
    <row r="1" spans="1:4" ht="19.5" thickBot="1" x14ac:dyDescent="0.3">
      <c r="A1" s="657" t="s">
        <v>520</v>
      </c>
      <c r="B1" s="658"/>
      <c r="C1" s="658"/>
      <c r="D1" s="659"/>
    </row>
    <row r="2" spans="1:4" ht="19.5" thickBot="1" x14ac:dyDescent="0.3">
      <c r="A2" s="352" t="s">
        <v>521</v>
      </c>
      <c r="B2" s="353" t="s">
        <v>522</v>
      </c>
      <c r="C2" s="354" t="s">
        <v>523</v>
      </c>
      <c r="D2" s="355" t="s">
        <v>69</v>
      </c>
    </row>
    <row r="3" spans="1:4" ht="19.5" thickBot="1" x14ac:dyDescent="0.3">
      <c r="A3" s="356" t="s">
        <v>524</v>
      </c>
      <c r="B3" s="356" t="s">
        <v>525</v>
      </c>
      <c r="C3" s="356" t="s">
        <v>526</v>
      </c>
      <c r="D3" s="356" t="s">
        <v>527</v>
      </c>
    </row>
    <row r="4" spans="1:4" ht="19.5" thickBot="1" x14ac:dyDescent="0.3">
      <c r="A4" s="356" t="s">
        <v>528</v>
      </c>
      <c r="B4" s="356" t="s">
        <v>529</v>
      </c>
      <c r="C4" s="356" t="s">
        <v>530</v>
      </c>
      <c r="D4" s="356" t="s">
        <v>531</v>
      </c>
    </row>
    <row r="5" spans="1:4" ht="19.5" thickBot="1" x14ac:dyDescent="0.3">
      <c r="A5" s="356" t="s">
        <v>532</v>
      </c>
      <c r="B5" s="356" t="s">
        <v>533</v>
      </c>
      <c r="C5" s="356" t="s">
        <v>534</v>
      </c>
      <c r="D5" s="356" t="s">
        <v>535</v>
      </c>
    </row>
    <row r="6" spans="1:4" ht="19.5" thickBot="1" x14ac:dyDescent="0.3">
      <c r="A6" s="357" t="s">
        <v>536</v>
      </c>
      <c r="B6" s="357" t="s">
        <v>310</v>
      </c>
      <c r="C6" s="357" t="s">
        <v>305</v>
      </c>
      <c r="D6" s="357" t="s">
        <v>300</v>
      </c>
    </row>
  </sheetData>
  <mergeCells count="1">
    <mergeCell ref="A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O34" sqref="O34"/>
    </sheetView>
  </sheetViews>
  <sheetFormatPr baseColWidth="10" defaultColWidth="11.5703125" defaultRowHeight="15" x14ac:dyDescent="0.25"/>
  <cols>
    <col min="1" max="16384" width="11.5703125" style="351"/>
  </cols>
  <sheetData>
    <row r="1" spans="1:6" x14ac:dyDescent="0.25">
      <c r="A1" s="663" t="s">
        <v>537</v>
      </c>
      <c r="B1" s="663"/>
      <c r="C1" s="663"/>
      <c r="D1" s="663"/>
      <c r="E1" s="663"/>
      <c r="F1" s="663"/>
    </row>
    <row r="2" spans="1:6" ht="15.75" x14ac:dyDescent="0.25">
      <c r="A2" s="664" t="s">
        <v>299</v>
      </c>
      <c r="B2" s="664"/>
      <c r="C2" s="664"/>
      <c r="D2" s="665" t="s">
        <v>300</v>
      </c>
      <c r="E2" s="665"/>
      <c r="F2" s="666"/>
    </row>
    <row r="3" spans="1:6" ht="15.75" x14ac:dyDescent="0.25">
      <c r="A3" s="667" t="s">
        <v>304</v>
      </c>
      <c r="B3" s="667"/>
      <c r="C3" s="667"/>
      <c r="D3" s="665" t="s">
        <v>305</v>
      </c>
      <c r="E3" s="665"/>
      <c r="F3" s="666"/>
    </row>
    <row r="4" spans="1:6" ht="15.75" x14ac:dyDescent="0.25">
      <c r="A4" s="660" t="s">
        <v>309</v>
      </c>
      <c r="B4" s="660"/>
      <c r="C4" s="660"/>
      <c r="D4" s="661" t="s">
        <v>310</v>
      </c>
      <c r="E4" s="661"/>
      <c r="F4" s="662"/>
    </row>
  </sheetData>
  <mergeCells count="7">
    <mergeCell ref="A4:C4"/>
    <mergeCell ref="D4:F4"/>
    <mergeCell ref="A1:F1"/>
    <mergeCell ref="A2:C2"/>
    <mergeCell ref="D2:F2"/>
    <mergeCell ref="A3:C3"/>
    <mergeCell ref="D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zoomScaleNormal="100" workbookViewId="0">
      <selection activeCell="K35" sqref="K34:K35"/>
    </sheetView>
  </sheetViews>
  <sheetFormatPr baseColWidth="10" defaultRowHeight="12.75" x14ac:dyDescent="0.2"/>
  <cols>
    <col min="1" max="1" width="53.7109375" customWidth="1"/>
    <col min="5" max="5" width="11.42578125" customWidth="1"/>
  </cols>
  <sheetData>
    <row r="2" spans="1:2" x14ac:dyDescent="0.2">
      <c r="A2" s="363" t="s">
        <v>569</v>
      </c>
    </row>
    <row r="3" spans="1:2" ht="19.5" customHeight="1" x14ac:dyDescent="0.2">
      <c r="A3" s="364" t="s">
        <v>105</v>
      </c>
      <c r="B3" s="55">
        <f>'Balance de Metas PAI'!R15</f>
        <v>0.57741726488581513</v>
      </c>
    </row>
    <row r="4" spans="1:2" ht="15" customHeight="1" x14ac:dyDescent="0.2">
      <c r="A4" s="364" t="s">
        <v>137</v>
      </c>
      <c r="B4" s="55">
        <f>'Balance de Metas PAI'!R51</f>
        <v>0.86499999999999999</v>
      </c>
    </row>
    <row r="5" spans="1:2" ht="15.75" customHeight="1" x14ac:dyDescent="0.2">
      <c r="A5" s="364" t="s">
        <v>139</v>
      </c>
      <c r="B5" s="55">
        <f>'Balance de Metas PAI'!R52</f>
        <v>0.96</v>
      </c>
    </row>
    <row r="6" spans="1:2" ht="18.75" customHeight="1" x14ac:dyDescent="0.2">
      <c r="A6" s="364" t="s">
        <v>98</v>
      </c>
      <c r="B6" s="55">
        <f>'Balance de Metas PAI'!R8</f>
        <v>0.6719298245614036</v>
      </c>
    </row>
    <row r="7" spans="1:2" ht="13.5" customHeight="1" x14ac:dyDescent="0.2">
      <c r="A7" s="364" t="s">
        <v>110</v>
      </c>
      <c r="B7" s="55">
        <f>'Balance de Metas PAI'!R42</f>
        <v>0.7157</v>
      </c>
    </row>
    <row r="8" spans="1:2" ht="20.25" customHeight="1" x14ac:dyDescent="0.2">
      <c r="A8" s="364" t="s">
        <v>111</v>
      </c>
      <c r="B8" s="55">
        <f>'Balance de Metas PAI'!R44</f>
        <v>0.75</v>
      </c>
    </row>
    <row r="9" spans="1:2" ht="15" customHeight="1" x14ac:dyDescent="0.2">
      <c r="A9" s="364" t="s">
        <v>120</v>
      </c>
      <c r="B9" s="55">
        <f>'Balance de Metas PAI'!R48</f>
        <v>0.61</v>
      </c>
    </row>
    <row r="10" spans="1:2" ht="21.75" customHeight="1" x14ac:dyDescent="0.2">
      <c r="A10" s="364" t="s">
        <v>132</v>
      </c>
      <c r="B10" s="55">
        <f>'Balance de Metas PAI'!R49</f>
        <v>0.97499999999999998</v>
      </c>
    </row>
    <row r="11" spans="1:2" ht="19.5" customHeight="1" x14ac:dyDescent="0.2">
      <c r="A11" s="364" t="s">
        <v>109</v>
      </c>
      <c r="B11" s="55">
        <f>'Balance de Metas PAI'!R39</f>
        <v>0.13</v>
      </c>
    </row>
    <row r="12" spans="1:2" ht="21" customHeight="1" x14ac:dyDescent="0.2">
      <c r="A12" s="364" t="s">
        <v>102</v>
      </c>
      <c r="B12" s="55">
        <f>'Balance de Metas PAI'!R11</f>
        <v>0.5</v>
      </c>
    </row>
    <row r="13" spans="1:2" ht="18" customHeight="1" x14ac:dyDescent="0.2">
      <c r="A13" s="364" t="s">
        <v>104</v>
      </c>
      <c r="B13" s="55">
        <f>'Balance de Metas PAI'!R14</f>
        <v>0.84</v>
      </c>
    </row>
    <row r="14" spans="1:2" ht="16.5" customHeight="1" x14ac:dyDescent="0.2">
      <c r="A14" s="364" t="s">
        <v>103</v>
      </c>
      <c r="B14" s="55">
        <f>'Balance de Metas PAI'!R13</f>
        <v>0.4</v>
      </c>
    </row>
    <row r="15" spans="1:2" ht="22.5" customHeight="1" x14ac:dyDescent="0.2">
      <c r="A15" s="364" t="s">
        <v>117</v>
      </c>
      <c r="B15" s="55">
        <v>0.47699999999999998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I36" sqref="I36"/>
    </sheetView>
  </sheetViews>
  <sheetFormatPr baseColWidth="10" defaultRowHeight="12.75" x14ac:dyDescent="0.2"/>
  <cols>
    <col min="1" max="1" width="15" customWidth="1"/>
    <col min="2" max="2" width="15.85546875" customWidth="1"/>
  </cols>
  <sheetData>
    <row r="1" spans="1:5" x14ac:dyDescent="0.2">
      <c r="A1" s="365"/>
      <c r="B1" s="407">
        <v>2016</v>
      </c>
    </row>
    <row r="2" spans="1:5" x14ac:dyDescent="0.2">
      <c r="A2" s="366" t="s">
        <v>101</v>
      </c>
      <c r="B2" s="367">
        <f>'Balance de Metas PAI'!S9</f>
        <v>0.6218107163151988</v>
      </c>
      <c r="C2" s="55"/>
    </row>
    <row r="3" spans="1:5" x14ac:dyDescent="0.2">
      <c r="A3" s="366" t="s">
        <v>106</v>
      </c>
      <c r="B3" s="367">
        <f>'Balance de Metas PAI'!S17</f>
        <v>0.4809823182711197</v>
      </c>
      <c r="C3" s="55"/>
    </row>
    <row r="4" spans="1:5" x14ac:dyDescent="0.2">
      <c r="A4" s="366" t="s">
        <v>99</v>
      </c>
      <c r="B4" s="367">
        <f>'Balance de Metas PAI'!S8</f>
        <v>0</v>
      </c>
      <c r="C4" s="55"/>
    </row>
    <row r="5" spans="1:5" x14ac:dyDescent="0.2">
      <c r="A5" s="365" t="s">
        <v>570</v>
      </c>
      <c r="B5" s="55">
        <f>AVERAGE(B2:B4)</f>
        <v>0.36759767819543948</v>
      </c>
    </row>
    <row r="9" spans="1:5" x14ac:dyDescent="0.2">
      <c r="E9" t="s">
        <v>571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H34"/>
  <sheetViews>
    <sheetView workbookViewId="0">
      <selection activeCell="A44" sqref="A44"/>
    </sheetView>
  </sheetViews>
  <sheetFormatPr baseColWidth="10" defaultRowHeight="12.75" x14ac:dyDescent="0.2"/>
  <cols>
    <col min="1" max="1" width="73.5703125" style="393" customWidth="1"/>
    <col min="2" max="2" width="17.7109375" style="393" customWidth="1"/>
    <col min="3" max="3" width="26.85546875" style="393" customWidth="1"/>
    <col min="4" max="4" width="34.7109375" style="393" customWidth="1"/>
    <col min="5" max="5" width="24.42578125" style="393" hidden="1" customWidth="1"/>
    <col min="6" max="6" width="26.28515625" style="393" customWidth="1"/>
    <col min="7" max="7" width="19.5703125" style="393" customWidth="1"/>
  </cols>
  <sheetData>
    <row r="2" spans="1:8" ht="23.25" customHeight="1" x14ac:dyDescent="0.2">
      <c r="A2" s="368" t="s">
        <v>572</v>
      </c>
      <c r="B2" s="369" t="s">
        <v>573</v>
      </c>
      <c r="C2" s="368" t="s">
        <v>488</v>
      </c>
      <c r="D2" s="369" t="s">
        <v>574</v>
      </c>
      <c r="E2" s="369" t="s">
        <v>575</v>
      </c>
      <c r="F2" s="369" t="s">
        <v>576</v>
      </c>
      <c r="G2" s="369" t="s">
        <v>577</v>
      </c>
      <c r="H2" t="s">
        <v>645</v>
      </c>
    </row>
    <row r="3" spans="1:8" ht="89.25" hidden="1" x14ac:dyDescent="0.2">
      <c r="A3" s="370" t="s">
        <v>578</v>
      </c>
      <c r="B3" s="371" t="s">
        <v>99</v>
      </c>
      <c r="C3" s="371" t="s">
        <v>98</v>
      </c>
      <c r="D3" s="372" t="s">
        <v>579</v>
      </c>
      <c r="E3" s="373">
        <v>0.32</v>
      </c>
      <c r="F3" s="374">
        <f>'Balance de Metas PAI'!Q8</f>
        <v>0</v>
      </c>
      <c r="G3" s="373" t="s">
        <v>580</v>
      </c>
      <c r="H3" s="55">
        <f>SUM(F3+F5+F6+F11)/4</f>
        <v>0.25049115913555986</v>
      </c>
    </row>
    <row r="4" spans="1:8" ht="63.75" hidden="1" x14ac:dyDescent="0.2">
      <c r="A4" s="370" t="s">
        <v>581</v>
      </c>
      <c r="B4" s="371" t="s">
        <v>101</v>
      </c>
      <c r="C4" s="371" t="s">
        <v>98</v>
      </c>
      <c r="D4" s="372" t="s">
        <v>552</v>
      </c>
      <c r="E4" s="375">
        <v>15</v>
      </c>
      <c r="F4" s="373">
        <f>'Balance de Metas PAI'!Q9</f>
        <v>1</v>
      </c>
      <c r="G4" s="376">
        <v>1113</v>
      </c>
      <c r="H4" s="55">
        <f>SUM(F4+F7+F8+F9+F10+F12+F16+F18)/8</f>
        <v>0.69735083433014344</v>
      </c>
    </row>
    <row r="5" spans="1:8" ht="63.75" hidden="1" x14ac:dyDescent="0.2">
      <c r="A5" s="370" t="s">
        <v>578</v>
      </c>
      <c r="B5" s="371" t="s">
        <v>101</v>
      </c>
      <c r="C5" s="377" t="s">
        <v>105</v>
      </c>
      <c r="D5" s="372" t="s">
        <v>556</v>
      </c>
      <c r="E5" s="375">
        <v>11</v>
      </c>
      <c r="F5" s="374">
        <f>'Balance de Metas PAI'!Q16</f>
        <v>0</v>
      </c>
      <c r="G5" s="376">
        <v>1212</v>
      </c>
    </row>
    <row r="6" spans="1:8" ht="51" hidden="1" x14ac:dyDescent="0.2">
      <c r="A6" s="370" t="s">
        <v>578</v>
      </c>
      <c r="B6" s="371" t="s">
        <v>140</v>
      </c>
      <c r="C6" s="377" t="s">
        <v>105</v>
      </c>
      <c r="D6" s="378" t="s">
        <v>544</v>
      </c>
      <c r="E6" s="373">
        <v>0.84</v>
      </c>
      <c r="F6" s="373">
        <f>'Balance de Metas PAI'!Q17</f>
        <v>1.9646365422394713E-3</v>
      </c>
      <c r="G6" s="376">
        <v>1221</v>
      </c>
    </row>
    <row r="7" spans="1:8" ht="51" hidden="1" x14ac:dyDescent="0.2">
      <c r="A7" s="370" t="s">
        <v>581</v>
      </c>
      <c r="B7" s="371" t="s">
        <v>107</v>
      </c>
      <c r="C7" s="377" t="s">
        <v>296</v>
      </c>
      <c r="D7" s="372" t="s">
        <v>582</v>
      </c>
      <c r="E7" s="373">
        <v>0.51</v>
      </c>
      <c r="F7" s="374">
        <f>'Balance de Metas PAI'!Q14</f>
        <v>0.84</v>
      </c>
      <c r="G7" s="373" t="s">
        <v>583</v>
      </c>
    </row>
    <row r="8" spans="1:8" ht="38.25" hidden="1" x14ac:dyDescent="0.2">
      <c r="A8" s="370" t="s">
        <v>581</v>
      </c>
      <c r="B8" s="371" t="s">
        <v>101</v>
      </c>
      <c r="C8" s="371" t="s">
        <v>98</v>
      </c>
      <c r="D8" s="372" t="s">
        <v>551</v>
      </c>
      <c r="E8" s="373">
        <v>0.79</v>
      </c>
      <c r="F8" s="373">
        <f>'Balance de Metas PAI'!Q20</f>
        <v>1.0315789473684212</v>
      </c>
      <c r="G8" s="379">
        <v>1233</v>
      </c>
    </row>
    <row r="9" spans="1:8" ht="51" hidden="1" x14ac:dyDescent="0.2">
      <c r="A9" s="370" t="s">
        <v>581</v>
      </c>
      <c r="B9" s="371" t="s">
        <v>107</v>
      </c>
      <c r="C9" s="377" t="s">
        <v>105</v>
      </c>
      <c r="D9" s="380" t="s">
        <v>557</v>
      </c>
      <c r="E9" s="373">
        <v>0.66</v>
      </c>
      <c r="F9" s="373">
        <f>'Balance de Metas PAI'!Q22</f>
        <v>1.7272727272727271</v>
      </c>
      <c r="G9" s="371">
        <v>1241</v>
      </c>
    </row>
    <row r="10" spans="1:8" ht="51" hidden="1" x14ac:dyDescent="0.2">
      <c r="A10" s="370" t="s">
        <v>581</v>
      </c>
      <c r="B10" s="381" t="s">
        <v>101</v>
      </c>
      <c r="C10" s="377" t="s">
        <v>105</v>
      </c>
      <c r="D10" s="380" t="s">
        <v>555</v>
      </c>
      <c r="E10" s="376">
        <v>8</v>
      </c>
      <c r="F10" s="373">
        <f>'Balance de Metas PAI'!Q15</f>
        <v>0</v>
      </c>
      <c r="G10" s="371">
        <v>1211</v>
      </c>
    </row>
    <row r="11" spans="1:8" ht="76.5" hidden="1" x14ac:dyDescent="0.2">
      <c r="A11" s="370" t="s">
        <v>578</v>
      </c>
      <c r="B11" s="381" t="s">
        <v>101</v>
      </c>
      <c r="C11" s="382" t="s">
        <v>105</v>
      </c>
      <c r="D11" s="380" t="s">
        <v>584</v>
      </c>
      <c r="E11" s="376">
        <v>1</v>
      </c>
      <c r="F11" s="374">
        <f>'Balance de Metas PAI'!Q25</f>
        <v>1</v>
      </c>
      <c r="G11" s="371">
        <v>3111</v>
      </c>
    </row>
    <row r="12" spans="1:8" ht="63.75" hidden="1" x14ac:dyDescent="0.2">
      <c r="A12" s="370" t="s">
        <v>581</v>
      </c>
      <c r="B12" s="381" t="s">
        <v>101</v>
      </c>
      <c r="C12" s="382" t="s">
        <v>105</v>
      </c>
      <c r="D12" s="380" t="s">
        <v>585</v>
      </c>
      <c r="E12" s="373">
        <v>0.11</v>
      </c>
      <c r="F12" s="374">
        <f>'Balance de Metas PAI'!Q29</f>
        <v>9.9955000000000016E-2</v>
      </c>
      <c r="G12" s="371">
        <v>3232</v>
      </c>
    </row>
    <row r="13" spans="1:8" ht="38.25" hidden="1" x14ac:dyDescent="0.2">
      <c r="A13" s="370" t="s">
        <v>586</v>
      </c>
      <c r="B13" s="381" t="s">
        <v>101</v>
      </c>
      <c r="C13" s="382" t="s">
        <v>115</v>
      </c>
      <c r="D13" s="380" t="s">
        <v>587</v>
      </c>
      <c r="E13" s="373">
        <v>0.63</v>
      </c>
      <c r="F13" s="374">
        <f>'Balance de Metas PAI'!Q42</f>
        <v>0.7157</v>
      </c>
      <c r="G13" s="371">
        <v>3431</v>
      </c>
      <c r="H13" s="55">
        <f>F13</f>
        <v>0.7157</v>
      </c>
    </row>
    <row r="14" spans="1:8" ht="25.5" x14ac:dyDescent="0.2">
      <c r="A14" s="383" t="s">
        <v>588</v>
      </c>
      <c r="B14" s="381" t="s">
        <v>140</v>
      </c>
      <c r="C14" s="382" t="s">
        <v>126</v>
      </c>
      <c r="D14" s="378" t="s">
        <v>589</v>
      </c>
      <c r="E14" s="378"/>
      <c r="F14" s="384">
        <v>0.95</v>
      </c>
      <c r="G14" s="385"/>
      <c r="H14" s="55">
        <f>F14</f>
        <v>0.95</v>
      </c>
    </row>
    <row r="15" spans="1:8" ht="25.5" hidden="1" x14ac:dyDescent="0.2">
      <c r="A15" s="386" t="s">
        <v>590</v>
      </c>
      <c r="B15" s="381" t="s">
        <v>140</v>
      </c>
      <c r="C15" s="382" t="s">
        <v>126</v>
      </c>
      <c r="D15" s="378" t="s">
        <v>591</v>
      </c>
      <c r="E15" s="378"/>
      <c r="F15" s="384">
        <f>'Balance de Metas PAI'!Q52</f>
        <v>0.96</v>
      </c>
      <c r="G15" s="385"/>
      <c r="H15" s="55">
        <f>F15</f>
        <v>0.96</v>
      </c>
    </row>
    <row r="16" spans="1:8" ht="25.5" hidden="1" x14ac:dyDescent="0.2">
      <c r="A16" s="370" t="s">
        <v>581</v>
      </c>
      <c r="B16" s="381" t="s">
        <v>107</v>
      </c>
      <c r="C16" s="382" t="s">
        <v>292</v>
      </c>
      <c r="D16" s="378" t="s">
        <v>592</v>
      </c>
      <c r="E16" s="378"/>
      <c r="F16" s="384">
        <f>'Balance de Metas PAI'!Q53</f>
        <v>0.13</v>
      </c>
      <c r="G16" s="385"/>
    </row>
    <row r="17" spans="1:8" ht="89.25" hidden="1" x14ac:dyDescent="0.2">
      <c r="A17" s="370" t="s">
        <v>581</v>
      </c>
      <c r="B17" s="381" t="s">
        <v>101</v>
      </c>
      <c r="C17" s="382" t="s">
        <v>593</v>
      </c>
      <c r="D17" s="380" t="s">
        <v>561</v>
      </c>
      <c r="E17" s="373">
        <v>9.1999999999999998E-2</v>
      </c>
      <c r="F17" s="373">
        <f>'Balance de Metas PAI'!Q43</f>
        <v>0</v>
      </c>
      <c r="G17" s="385">
        <v>3441</v>
      </c>
    </row>
    <row r="18" spans="1:8" ht="47.25" hidden="1" x14ac:dyDescent="0.2">
      <c r="A18" s="370" t="s">
        <v>581</v>
      </c>
      <c r="B18" s="381" t="s">
        <v>101</v>
      </c>
      <c r="C18" s="387" t="s">
        <v>593</v>
      </c>
      <c r="D18" s="388" t="s">
        <v>562</v>
      </c>
      <c r="E18" s="376">
        <v>19</v>
      </c>
      <c r="F18" s="373">
        <f>'Balance de Metas PAI'!Q44</f>
        <v>0.75</v>
      </c>
      <c r="G18" s="385">
        <v>3443</v>
      </c>
    </row>
    <row r="19" spans="1:8" ht="51" hidden="1" x14ac:dyDescent="0.2">
      <c r="A19" s="370" t="s">
        <v>581</v>
      </c>
      <c r="B19" s="381" t="s">
        <v>101</v>
      </c>
      <c r="C19" s="382" t="s">
        <v>593</v>
      </c>
      <c r="D19" s="380" t="s">
        <v>477</v>
      </c>
      <c r="E19" s="373">
        <v>0.15</v>
      </c>
      <c r="F19" s="373">
        <f>'Balance de Metas PAI'!Q45</f>
        <v>0</v>
      </c>
      <c r="G19" s="389">
        <v>3444</v>
      </c>
    </row>
    <row r="20" spans="1:8" ht="38.25" hidden="1" x14ac:dyDescent="0.2">
      <c r="A20" s="390" t="s">
        <v>594</v>
      </c>
      <c r="B20" s="404" t="s">
        <v>106</v>
      </c>
      <c r="C20" s="378" t="s">
        <v>292</v>
      </c>
      <c r="D20" s="378" t="s">
        <v>136</v>
      </c>
      <c r="E20" s="385"/>
      <c r="F20" s="397">
        <f>'Balance de Metas PAI'!Q51</f>
        <v>0.64</v>
      </c>
      <c r="G20" s="385"/>
      <c r="H20" s="55">
        <f>F20</f>
        <v>0.64</v>
      </c>
    </row>
    <row r="21" spans="1:8" hidden="1" x14ac:dyDescent="0.2">
      <c r="A21" s="392" t="s">
        <v>595</v>
      </c>
      <c r="B21" s="381" t="s">
        <v>101</v>
      </c>
      <c r="C21" s="385" t="s">
        <v>115</v>
      </c>
      <c r="D21" s="385"/>
      <c r="E21" s="385"/>
      <c r="F21" s="397">
        <v>0.5</v>
      </c>
      <c r="G21" s="385"/>
    </row>
    <row r="24" spans="1:8" x14ac:dyDescent="0.2">
      <c r="A24" s="394" t="s">
        <v>596</v>
      </c>
      <c r="B24" s="394" t="s">
        <v>597</v>
      </c>
    </row>
    <row r="25" spans="1:8" ht="25.5" x14ac:dyDescent="0.2">
      <c r="A25" s="377" t="s">
        <v>586</v>
      </c>
      <c r="B25" s="391">
        <f>H13</f>
        <v>0.7157</v>
      </c>
    </row>
    <row r="26" spans="1:8" ht="38.25" x14ac:dyDescent="0.2">
      <c r="A26" s="390" t="s">
        <v>598</v>
      </c>
      <c r="B26" s="391">
        <f>H20</f>
        <v>0.64</v>
      </c>
    </row>
    <row r="27" spans="1:8" ht="25.5" x14ac:dyDescent="0.2">
      <c r="A27" s="377" t="s">
        <v>581</v>
      </c>
      <c r="B27" s="405">
        <f>H4</f>
        <v>0.69735083433014344</v>
      </c>
    </row>
    <row r="28" spans="1:8" ht="38.25" x14ac:dyDescent="0.2">
      <c r="A28" s="377" t="s">
        <v>578</v>
      </c>
      <c r="B28" s="391">
        <f>H3</f>
        <v>0.25049115913555986</v>
      </c>
    </row>
    <row r="29" spans="1:8" ht="25.5" x14ac:dyDescent="0.2">
      <c r="A29" s="395" t="s">
        <v>590</v>
      </c>
      <c r="B29" s="391">
        <f>H15</f>
        <v>0.96</v>
      </c>
    </row>
    <row r="30" spans="1:8" x14ac:dyDescent="0.2">
      <c r="A30" s="382" t="s">
        <v>595</v>
      </c>
      <c r="B30" s="391">
        <f>F21</f>
        <v>0.5</v>
      </c>
    </row>
    <row r="31" spans="1:8" ht="25.5" x14ac:dyDescent="0.2">
      <c r="A31" s="396" t="s">
        <v>588</v>
      </c>
      <c r="B31" s="391">
        <f>H14</f>
        <v>0.95</v>
      </c>
    </row>
    <row r="33" spans="2:2" x14ac:dyDescent="0.2">
      <c r="B33" s="406"/>
    </row>
    <row r="34" spans="2:2" x14ac:dyDescent="0.2">
      <c r="B34" s="406"/>
    </row>
  </sheetData>
  <autoFilter ref="A2:G21">
    <filterColumn colId="0">
      <filters>
        <filter val="7. Mejorar la satisfacción de los usuarios con respecto a los servicios que presta la Entidad y la gestión con las partes  interesadas."/>
      </filters>
    </filterColumn>
  </autoFilter>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Balance de Metas PAI</vt:lpstr>
      <vt:lpstr>Promedio procesos </vt:lpstr>
      <vt:lpstr>Estado de semàforo</vt:lpstr>
      <vt:lpstr>Promedio por Tipo indicador</vt:lpstr>
      <vt:lpstr>Hoja2</vt:lpstr>
      <vt:lpstr>meta 3431</vt:lpstr>
      <vt:lpstr>PET2014</vt:lpstr>
      <vt:lpstr>3.4.5.1. Brecha</vt:lpstr>
      <vt:lpstr>Programas de Conserv</vt:lpstr>
      <vt:lpstr>VOC</vt:lpstr>
      <vt:lpstr>Comunicacioncomnitaria</vt:lpstr>
      <vt:lpstr>Gráfica</vt:lpstr>
      <vt:lpstr>indicadores apoyo</vt:lpstr>
      <vt:lpstr>Parametro Semaf Trimestral</vt:lpstr>
      <vt:lpstr>Parametro Semaf Cuatrienal</vt:lpstr>
      <vt:lpstr>PROMEDIO PROC</vt:lpstr>
      <vt:lpstr>TIPO IND</vt:lpstr>
      <vt:lpstr>OBJ CALIDAD</vt:lpstr>
      <vt:lpstr>'Balance de Metas PAI'!Área_de_impresión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Julieta Ramos Falla</dc:creator>
  <cp:lastModifiedBy>Ernesto Bermudez Bello</cp:lastModifiedBy>
  <dcterms:created xsi:type="dcterms:W3CDTF">2013-10-28T17:36:56Z</dcterms:created>
  <dcterms:modified xsi:type="dcterms:W3CDTF">2017-10-10T14:51:29Z</dcterms:modified>
</cp:coreProperties>
</file>